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walli\Wallimage Dropbox\Wallimage Gaming\1. Documents types\1. Dossier AAP\2026\"/>
    </mc:Choice>
  </mc:AlternateContent>
  <xr:revisionPtr revIDLastSave="0" documentId="13_ncr:1_{37DD4B0D-88D8-4526-A25C-62B28681214C}" xr6:coauthVersionLast="47" xr6:coauthVersionMax="47" xr10:uidLastSave="{00000000-0000-0000-0000-000000000000}"/>
  <bookViews>
    <workbookView xWindow="-110" yWindow="-110" windowWidth="25820" windowHeight="13900" firstSheet="4" activeTab="7" xr2:uid="{5A54084D-FCB3-4D53-86A4-3F11101C4C6C}"/>
  </bookViews>
  <sheets>
    <sheet name="OLD" sheetId="13" state="hidden" r:id="rId1"/>
    <sheet name="Analyse interne" sheetId="16" state="hidden" r:id="rId2"/>
    <sheet name="Explications" sheetId="14" r:id="rId3"/>
    <sheet name="FICHE 1 - Fiche d'identité" sheetId="17" r:id="rId4"/>
    <sheet name="FICHE 2-Budget" sheetId="2" r:id="rId5"/>
    <sheet name="FICHE 3-Plan de financement" sheetId="3" r:id="rId6"/>
    <sheet name="FICHE 4 - Résumé" sheetId="22" r:id="rId7"/>
    <sheet name="FICHE 5- Estimation des ventes" sheetId="7" r:id="rId8"/>
    <sheet name="Fiche d'identité Coprod 1" sheetId="23" r:id="rId9"/>
    <sheet name="Fiche d'identité Coprod 2" sheetId="24" r:id="rId10"/>
    <sheet name="Listes" sheetId="11" state="hidden" r:id="rId11"/>
  </sheets>
  <definedNames>
    <definedName name="_Hlk103085482" localSheetId="7">'FICHE 5- Estimation des ventes'!#REF!</definedName>
    <definedName name="_Hlk99637158" localSheetId="7">'FICHE 5- Estimation des ventes'!#REF!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5" i="2" l="1"/>
  <c r="J288" i="2"/>
  <c r="J280" i="2"/>
  <c r="I280" i="2"/>
  <c r="J264" i="2"/>
  <c r="H244" i="2"/>
  <c r="I244" i="2"/>
  <c r="J244" i="2"/>
  <c r="J225" i="2"/>
  <c r="J201" i="2"/>
  <c r="I288" i="2"/>
  <c r="I180" i="2"/>
  <c r="J180" i="2"/>
  <c r="K168" i="2"/>
  <c r="K267" i="16" s="1"/>
  <c r="K164" i="2"/>
  <c r="K49" i="2"/>
  <c r="J392" i="16"/>
  <c r="I392" i="16"/>
  <c r="J387" i="16"/>
  <c r="J388" i="16"/>
  <c r="J386" i="16"/>
  <c r="I387" i="16"/>
  <c r="I388" i="16"/>
  <c r="I386" i="16"/>
  <c r="J379" i="16"/>
  <c r="J380" i="16"/>
  <c r="J381" i="16"/>
  <c r="J382" i="16"/>
  <c r="J383" i="16"/>
  <c r="J384" i="16"/>
  <c r="J378" i="16"/>
  <c r="I379" i="16"/>
  <c r="I380" i="16"/>
  <c r="I381" i="16"/>
  <c r="I382" i="16"/>
  <c r="I383" i="16"/>
  <c r="I384" i="16"/>
  <c r="I378" i="16"/>
  <c r="J363" i="16"/>
  <c r="J364" i="16"/>
  <c r="J365" i="16"/>
  <c r="J366" i="16"/>
  <c r="J367" i="16"/>
  <c r="J368" i="16"/>
  <c r="J369" i="16"/>
  <c r="J370" i="16"/>
  <c r="J371" i="16"/>
  <c r="J372" i="16"/>
  <c r="J373" i="16"/>
  <c r="J374" i="16"/>
  <c r="J375" i="16"/>
  <c r="J376" i="16"/>
  <c r="J362" i="16"/>
  <c r="I363" i="16"/>
  <c r="I364" i="16"/>
  <c r="I365" i="16"/>
  <c r="I366" i="16"/>
  <c r="I367" i="16"/>
  <c r="I368" i="16"/>
  <c r="I369" i="16"/>
  <c r="I370" i="16"/>
  <c r="I371" i="16"/>
  <c r="I372" i="16"/>
  <c r="I373" i="16"/>
  <c r="I374" i="16"/>
  <c r="I375" i="16"/>
  <c r="I376" i="16"/>
  <c r="I362" i="16"/>
  <c r="J343" i="16"/>
  <c r="J344" i="16"/>
  <c r="J345" i="16"/>
  <c r="J346" i="16"/>
  <c r="J347" i="16"/>
  <c r="J348" i="16"/>
  <c r="J349" i="16"/>
  <c r="J350" i="16"/>
  <c r="J351" i="16"/>
  <c r="J352" i="16"/>
  <c r="J353" i="16"/>
  <c r="J354" i="16"/>
  <c r="J355" i="16"/>
  <c r="J356" i="16"/>
  <c r="J357" i="16"/>
  <c r="J358" i="16"/>
  <c r="J359" i="16"/>
  <c r="J360" i="16"/>
  <c r="J342" i="16"/>
  <c r="I343" i="16"/>
  <c r="I344" i="16"/>
  <c r="I345" i="16"/>
  <c r="I346" i="16"/>
  <c r="I347" i="16"/>
  <c r="I348" i="16"/>
  <c r="I349" i="16"/>
  <c r="I350" i="16"/>
  <c r="I351" i="16"/>
  <c r="I352" i="16"/>
  <c r="I353" i="16"/>
  <c r="I354" i="16"/>
  <c r="I355" i="16"/>
  <c r="I356" i="16"/>
  <c r="I357" i="16"/>
  <c r="I358" i="16"/>
  <c r="I359" i="16"/>
  <c r="I360" i="16"/>
  <c r="I342" i="16"/>
  <c r="J324" i="16"/>
  <c r="J325" i="16"/>
  <c r="J326" i="16"/>
  <c r="J327" i="16"/>
  <c r="J328" i="16"/>
  <c r="J329" i="16"/>
  <c r="J330" i="16"/>
  <c r="J331" i="16"/>
  <c r="J332" i="16"/>
  <c r="J333" i="16"/>
  <c r="J334" i="16"/>
  <c r="J335" i="16"/>
  <c r="J336" i="16"/>
  <c r="J337" i="16"/>
  <c r="J338" i="16"/>
  <c r="J339" i="16"/>
  <c r="J340" i="16"/>
  <c r="J323" i="16"/>
  <c r="I324" i="16"/>
  <c r="I325" i="16"/>
  <c r="I326" i="16"/>
  <c r="I327" i="16"/>
  <c r="I328" i="16"/>
  <c r="I329" i="16"/>
  <c r="I330" i="16"/>
  <c r="I331" i="16"/>
  <c r="I332" i="16"/>
  <c r="I333" i="16"/>
  <c r="I334" i="16"/>
  <c r="I335" i="16"/>
  <c r="I336" i="16"/>
  <c r="I337" i="16"/>
  <c r="I338" i="16"/>
  <c r="I339" i="16"/>
  <c r="I340" i="16"/>
  <c r="I323" i="16"/>
  <c r="J300" i="16"/>
  <c r="J301" i="16"/>
  <c r="J302" i="16"/>
  <c r="J303" i="16"/>
  <c r="J304" i="16"/>
  <c r="J305" i="16"/>
  <c r="J306" i="16"/>
  <c r="J307" i="16"/>
  <c r="J308" i="16"/>
  <c r="J309" i="16"/>
  <c r="J310" i="16"/>
  <c r="J311" i="16"/>
  <c r="J312" i="16"/>
  <c r="J313" i="16"/>
  <c r="J314" i="16"/>
  <c r="J315" i="16"/>
  <c r="J316" i="16"/>
  <c r="J317" i="16"/>
  <c r="J318" i="16"/>
  <c r="J319" i="16"/>
  <c r="J320" i="16"/>
  <c r="J321" i="16"/>
  <c r="J299" i="16"/>
  <c r="I300" i="16"/>
  <c r="I301" i="16"/>
  <c r="I302" i="16"/>
  <c r="I303" i="16"/>
  <c r="I304" i="16"/>
  <c r="I305" i="16"/>
  <c r="I306" i="16"/>
  <c r="I307" i="16"/>
  <c r="I308" i="16"/>
  <c r="I309" i="16"/>
  <c r="I310" i="16"/>
  <c r="I311" i="16"/>
  <c r="I312" i="16"/>
  <c r="I313" i="16"/>
  <c r="I314" i="16"/>
  <c r="I315" i="16"/>
  <c r="I316" i="16"/>
  <c r="I317" i="16"/>
  <c r="I318" i="16"/>
  <c r="I319" i="16"/>
  <c r="I320" i="16"/>
  <c r="I321" i="16"/>
  <c r="I299" i="16"/>
  <c r="I281" i="16"/>
  <c r="I282" i="16"/>
  <c r="I283" i="16"/>
  <c r="I284" i="16"/>
  <c r="I285" i="16"/>
  <c r="I286" i="16"/>
  <c r="I287" i="16"/>
  <c r="I288" i="16"/>
  <c r="I289" i="16"/>
  <c r="I290" i="16"/>
  <c r="I291" i="16"/>
  <c r="I292" i="16"/>
  <c r="I293" i="16"/>
  <c r="I294" i="16"/>
  <c r="I295" i="16"/>
  <c r="I296" i="16"/>
  <c r="I297" i="16"/>
  <c r="I280" i="16"/>
  <c r="J275" i="16"/>
  <c r="J276" i="16"/>
  <c r="J277" i="16"/>
  <c r="J274" i="16"/>
  <c r="I275" i="16"/>
  <c r="I276" i="16"/>
  <c r="I277" i="16"/>
  <c r="I274" i="16"/>
  <c r="I267" i="16"/>
  <c r="J273" i="16" l="1"/>
  <c r="I273" i="16"/>
  <c r="I361" i="16"/>
  <c r="I377" i="16"/>
  <c r="I385" i="16"/>
  <c r="I341" i="16"/>
  <c r="I322" i="16"/>
  <c r="I298" i="16"/>
  <c r="I279" i="16"/>
  <c r="I278" i="16" l="1"/>
  <c r="I389" i="16" s="1"/>
  <c r="I263" i="16"/>
  <c r="I264" i="16"/>
  <c r="I262" i="16"/>
  <c r="I261" i="16" s="1"/>
  <c r="J255" i="16"/>
  <c r="J256" i="16"/>
  <c r="J257" i="16"/>
  <c r="J258" i="16"/>
  <c r="J259" i="16"/>
  <c r="J260" i="16"/>
  <c r="J254" i="16"/>
  <c r="I255" i="16"/>
  <c r="I256" i="16"/>
  <c r="I257" i="16"/>
  <c r="I258" i="16"/>
  <c r="I259" i="16"/>
  <c r="I260" i="16"/>
  <c r="I254" i="16"/>
  <c r="J239" i="16"/>
  <c r="J240" i="16"/>
  <c r="J241" i="16"/>
  <c r="J242" i="16"/>
  <c r="J243" i="16"/>
  <c r="J244" i="16"/>
  <c r="J245" i="16"/>
  <c r="J246" i="16"/>
  <c r="J247" i="16"/>
  <c r="J248" i="16"/>
  <c r="J249" i="16"/>
  <c r="J250" i="16"/>
  <c r="J251" i="16"/>
  <c r="J252" i="16"/>
  <c r="J238" i="16"/>
  <c r="I239" i="16"/>
  <c r="I240" i="16"/>
  <c r="I241" i="16"/>
  <c r="I242" i="16"/>
  <c r="I243" i="16"/>
  <c r="I244" i="16"/>
  <c r="I245" i="16"/>
  <c r="I246" i="16"/>
  <c r="I247" i="16"/>
  <c r="I248" i="16"/>
  <c r="I249" i="16"/>
  <c r="I250" i="16"/>
  <c r="I251" i="16"/>
  <c r="I252" i="16"/>
  <c r="I238" i="16"/>
  <c r="J219" i="16"/>
  <c r="J220" i="16"/>
  <c r="J221" i="16"/>
  <c r="J222" i="16"/>
  <c r="J223" i="16"/>
  <c r="J224" i="16"/>
  <c r="J225" i="16"/>
  <c r="J226" i="16"/>
  <c r="J227" i="16"/>
  <c r="J228" i="16"/>
  <c r="J229" i="16"/>
  <c r="J230" i="16"/>
  <c r="J231" i="16"/>
  <c r="J232" i="16"/>
  <c r="J233" i="16"/>
  <c r="J234" i="16"/>
  <c r="J235" i="16"/>
  <c r="J236" i="16"/>
  <c r="J218" i="16"/>
  <c r="I219" i="16"/>
  <c r="I220" i="16"/>
  <c r="I221" i="16"/>
  <c r="I222" i="16"/>
  <c r="I223" i="16"/>
  <c r="I224" i="16"/>
  <c r="I225" i="16"/>
  <c r="I226" i="16"/>
  <c r="I227" i="16"/>
  <c r="I228" i="16"/>
  <c r="I229" i="16"/>
  <c r="I230" i="16"/>
  <c r="I231" i="16"/>
  <c r="I232" i="16"/>
  <c r="I233" i="16"/>
  <c r="I234" i="16"/>
  <c r="I235" i="16"/>
  <c r="I236" i="16"/>
  <c r="I218" i="16"/>
  <c r="J199" i="16"/>
  <c r="J200" i="16"/>
  <c r="J201" i="16"/>
  <c r="J202" i="16"/>
  <c r="J203" i="16"/>
  <c r="J204" i="16"/>
  <c r="J205" i="16"/>
  <c r="J206" i="16"/>
  <c r="J207" i="16"/>
  <c r="J208" i="16"/>
  <c r="J209" i="16"/>
  <c r="J210" i="16"/>
  <c r="J211" i="16"/>
  <c r="J212" i="16"/>
  <c r="J213" i="16"/>
  <c r="J214" i="16"/>
  <c r="J215" i="16"/>
  <c r="J216" i="16"/>
  <c r="I199" i="16"/>
  <c r="I200" i="16"/>
  <c r="I201" i="16"/>
  <c r="I202" i="16"/>
  <c r="I203" i="16"/>
  <c r="I204" i="16"/>
  <c r="I205" i="16"/>
  <c r="I206" i="16"/>
  <c r="I207" i="16"/>
  <c r="I208" i="16"/>
  <c r="I209" i="16"/>
  <c r="I210" i="16"/>
  <c r="I211" i="16"/>
  <c r="I212" i="16"/>
  <c r="I213" i="16"/>
  <c r="I214" i="16"/>
  <c r="I215" i="16"/>
  <c r="I216" i="16"/>
  <c r="J198" i="16"/>
  <c r="I198" i="16"/>
  <c r="J175" i="16"/>
  <c r="J176" i="16"/>
  <c r="J177" i="16"/>
  <c r="J178" i="16"/>
  <c r="J179" i="16"/>
  <c r="J180" i="16"/>
  <c r="J181" i="16"/>
  <c r="J182" i="16"/>
  <c r="J183" i="16"/>
  <c r="J184" i="16"/>
  <c r="J185" i="16"/>
  <c r="J186" i="16"/>
  <c r="J187" i="16"/>
  <c r="J188" i="16"/>
  <c r="J189" i="16"/>
  <c r="J190" i="16"/>
  <c r="J191" i="16"/>
  <c r="J192" i="16"/>
  <c r="J193" i="16"/>
  <c r="J194" i="16"/>
  <c r="J195" i="16"/>
  <c r="J196" i="16"/>
  <c r="J174" i="16"/>
  <c r="I175" i="16"/>
  <c r="I176" i="16"/>
  <c r="I177" i="16"/>
  <c r="I178" i="16"/>
  <c r="I179" i="16"/>
  <c r="I180" i="16"/>
  <c r="I181" i="16"/>
  <c r="I182" i="16"/>
  <c r="I183" i="16"/>
  <c r="I184" i="16"/>
  <c r="I185" i="16"/>
  <c r="I186" i="16"/>
  <c r="I187" i="16"/>
  <c r="I188" i="16"/>
  <c r="I189" i="16"/>
  <c r="I190" i="16"/>
  <c r="I191" i="16"/>
  <c r="I192" i="16"/>
  <c r="I193" i="16"/>
  <c r="I194" i="16"/>
  <c r="I195" i="16"/>
  <c r="I196" i="16"/>
  <c r="I174" i="16"/>
  <c r="J155" i="16"/>
  <c r="J156" i="16"/>
  <c r="J157" i="16"/>
  <c r="J158" i="16"/>
  <c r="J159" i="16"/>
  <c r="J160" i="16"/>
  <c r="J161" i="16"/>
  <c r="J162" i="16"/>
  <c r="J163" i="16"/>
  <c r="J164" i="16"/>
  <c r="J165" i="16"/>
  <c r="J166" i="16"/>
  <c r="J167" i="16"/>
  <c r="J168" i="16"/>
  <c r="J169" i="16"/>
  <c r="J170" i="16"/>
  <c r="J171" i="16"/>
  <c r="J172" i="16"/>
  <c r="J154" i="16"/>
  <c r="I155" i="16"/>
  <c r="I156" i="16"/>
  <c r="I157" i="16"/>
  <c r="I158" i="16"/>
  <c r="I159" i="16"/>
  <c r="I160" i="16"/>
  <c r="I161" i="16"/>
  <c r="I162" i="16"/>
  <c r="I163" i="16"/>
  <c r="I164" i="16"/>
  <c r="I165" i="16"/>
  <c r="I166" i="16"/>
  <c r="I167" i="16"/>
  <c r="I168" i="16"/>
  <c r="I169" i="16"/>
  <c r="I170" i="16"/>
  <c r="I171" i="16"/>
  <c r="I172" i="16"/>
  <c r="I154" i="16"/>
  <c r="J149" i="16"/>
  <c r="J150" i="16"/>
  <c r="J151" i="16"/>
  <c r="J148" i="16"/>
  <c r="J147" i="16" s="1"/>
  <c r="I149" i="16"/>
  <c r="I150" i="16"/>
  <c r="I151" i="16"/>
  <c r="I148" i="16"/>
  <c r="K290" i="2"/>
  <c r="K291" i="2"/>
  <c r="K289" i="2"/>
  <c r="K282" i="2"/>
  <c r="K283" i="2"/>
  <c r="K284" i="2"/>
  <c r="K285" i="2"/>
  <c r="K286" i="2"/>
  <c r="K287" i="2"/>
  <c r="K281" i="2"/>
  <c r="K266" i="2"/>
  <c r="K267" i="2"/>
  <c r="K268" i="2"/>
  <c r="K269" i="2"/>
  <c r="K270" i="2"/>
  <c r="K271" i="2"/>
  <c r="K272" i="2"/>
  <c r="K273" i="2"/>
  <c r="K274" i="2"/>
  <c r="K275" i="2"/>
  <c r="K276" i="2"/>
  <c r="K277" i="2"/>
  <c r="K278" i="2"/>
  <c r="K279" i="2"/>
  <c r="K265" i="2"/>
  <c r="K246" i="2"/>
  <c r="K247" i="2"/>
  <c r="K248" i="2"/>
  <c r="K249" i="2"/>
  <c r="K250" i="2"/>
  <c r="K251" i="2"/>
  <c r="K252" i="2"/>
  <c r="K253" i="2"/>
  <c r="K254" i="2"/>
  <c r="K255" i="2"/>
  <c r="K256" i="2"/>
  <c r="K257" i="2"/>
  <c r="K258" i="2"/>
  <c r="K259" i="2"/>
  <c r="K260" i="2"/>
  <c r="K261" i="2"/>
  <c r="K262" i="2"/>
  <c r="K263" i="2"/>
  <c r="K245" i="2"/>
  <c r="K244" i="2"/>
  <c r="K227" i="2"/>
  <c r="K228" i="2"/>
  <c r="K229" i="2"/>
  <c r="K230" i="2"/>
  <c r="K231" i="2"/>
  <c r="K232" i="2"/>
  <c r="K233" i="2"/>
  <c r="K234" i="2"/>
  <c r="K235" i="2"/>
  <c r="K236" i="2"/>
  <c r="K237" i="2"/>
  <c r="K238" i="2"/>
  <c r="K239" i="2"/>
  <c r="K240" i="2"/>
  <c r="K241" i="2"/>
  <c r="K242" i="2"/>
  <c r="K243" i="2"/>
  <c r="K226" i="2"/>
  <c r="K203" i="2"/>
  <c r="K204" i="2"/>
  <c r="K205" i="2"/>
  <c r="K206" i="2"/>
  <c r="K207" i="2"/>
  <c r="K208" i="2"/>
  <c r="K209" i="2"/>
  <c r="K210" i="2"/>
  <c r="K211" i="2"/>
  <c r="K212" i="2"/>
  <c r="K213" i="2"/>
  <c r="K214" i="2"/>
  <c r="K215" i="2"/>
  <c r="K216" i="2"/>
  <c r="K217" i="2"/>
  <c r="K218" i="2"/>
  <c r="K219" i="2"/>
  <c r="K220" i="2"/>
  <c r="K221" i="2"/>
  <c r="K222" i="2"/>
  <c r="K223" i="2"/>
  <c r="K224" i="2"/>
  <c r="K202" i="2"/>
  <c r="K182" i="2"/>
  <c r="K183" i="2"/>
  <c r="K184" i="2"/>
  <c r="K185" i="2"/>
  <c r="K186" i="2"/>
  <c r="K187" i="2"/>
  <c r="K188" i="2"/>
  <c r="K189" i="2"/>
  <c r="K190" i="2"/>
  <c r="K191" i="2"/>
  <c r="K192" i="2"/>
  <c r="K193" i="2"/>
  <c r="K194" i="2"/>
  <c r="K195" i="2"/>
  <c r="K196" i="2"/>
  <c r="K197" i="2"/>
  <c r="K198" i="2"/>
  <c r="K199" i="2"/>
  <c r="K200" i="2"/>
  <c r="K181" i="2"/>
  <c r="J179" i="2"/>
  <c r="K176" i="2"/>
  <c r="K177" i="2"/>
  <c r="K178" i="2"/>
  <c r="K175" i="2"/>
  <c r="K165" i="2"/>
  <c r="K163" i="2"/>
  <c r="K162" i="2" s="1"/>
  <c r="K161" i="2"/>
  <c r="K156" i="2"/>
  <c r="K157" i="2"/>
  <c r="K158" i="2"/>
  <c r="K159" i="2"/>
  <c r="K160" i="2"/>
  <c r="K155" i="2"/>
  <c r="K140" i="2"/>
  <c r="K141" i="2"/>
  <c r="K142" i="2"/>
  <c r="K143" i="2"/>
  <c r="K144" i="2"/>
  <c r="K145" i="2"/>
  <c r="K146" i="2"/>
  <c r="K147" i="2"/>
  <c r="K148" i="2"/>
  <c r="K149" i="2"/>
  <c r="K150" i="2"/>
  <c r="K151" i="2"/>
  <c r="K152" i="2"/>
  <c r="K153" i="2"/>
  <c r="K139" i="2"/>
  <c r="K120" i="2"/>
  <c r="K121" i="2"/>
  <c r="K122" i="2"/>
  <c r="K123" i="2"/>
  <c r="K124" i="2"/>
  <c r="K125" i="2"/>
  <c r="K126" i="2"/>
  <c r="K127" i="2"/>
  <c r="K128" i="2"/>
  <c r="K129" i="2"/>
  <c r="K130" i="2"/>
  <c r="K131" i="2"/>
  <c r="K132" i="2"/>
  <c r="K133" i="2"/>
  <c r="K134" i="2"/>
  <c r="K135" i="2"/>
  <c r="K136" i="2"/>
  <c r="K137" i="2"/>
  <c r="K119" i="2"/>
  <c r="K100" i="2"/>
  <c r="K101" i="2"/>
  <c r="K102" i="2"/>
  <c r="K103" i="2"/>
  <c r="K104" i="2"/>
  <c r="K105" i="2"/>
  <c r="K106" i="2"/>
  <c r="K107" i="2"/>
  <c r="K108" i="2"/>
  <c r="K109" i="2"/>
  <c r="K110" i="2"/>
  <c r="K111" i="2"/>
  <c r="K112" i="2"/>
  <c r="K113" i="2"/>
  <c r="K114" i="2"/>
  <c r="K115" i="2"/>
  <c r="K116" i="2"/>
  <c r="K117" i="2"/>
  <c r="K99" i="2"/>
  <c r="K76" i="2"/>
  <c r="K77" i="2"/>
  <c r="K78" i="2"/>
  <c r="K79" i="2"/>
  <c r="K80" i="2"/>
  <c r="K81" i="2"/>
  <c r="K82" i="2"/>
  <c r="K83" i="2"/>
  <c r="K84" i="2"/>
  <c r="K85" i="2"/>
  <c r="K86" i="2"/>
  <c r="K87" i="2"/>
  <c r="K88" i="2"/>
  <c r="K89" i="2"/>
  <c r="K90" i="2"/>
  <c r="K91" i="2"/>
  <c r="K92" i="2"/>
  <c r="K93" i="2"/>
  <c r="K94" i="2"/>
  <c r="K95" i="2"/>
  <c r="K96" i="2"/>
  <c r="K97" i="2"/>
  <c r="K75" i="2"/>
  <c r="K56" i="2"/>
  <c r="K57" i="2"/>
  <c r="K58" i="2"/>
  <c r="K59" i="2"/>
  <c r="K60" i="2"/>
  <c r="K61" i="2"/>
  <c r="K62" i="2"/>
  <c r="K63" i="2"/>
  <c r="K64" i="2"/>
  <c r="K65" i="2"/>
  <c r="K66" i="2"/>
  <c r="K67" i="2"/>
  <c r="K68" i="2"/>
  <c r="K69" i="2"/>
  <c r="K70" i="2"/>
  <c r="K71" i="2"/>
  <c r="K72" i="2"/>
  <c r="K73" i="2"/>
  <c r="K55" i="2"/>
  <c r="K51" i="2"/>
  <c r="K50" i="2"/>
  <c r="J174" i="2"/>
  <c r="H174" i="2"/>
  <c r="I174" i="2"/>
  <c r="J162" i="2"/>
  <c r="J154" i="2"/>
  <c r="H154" i="2"/>
  <c r="I154" i="2"/>
  <c r="J138" i="2"/>
  <c r="H138" i="2"/>
  <c r="I138" i="2"/>
  <c r="H118" i="2"/>
  <c r="I118" i="2"/>
  <c r="J118" i="2"/>
  <c r="J98" i="2"/>
  <c r="J74" i="2"/>
  <c r="J54" i="2"/>
  <c r="I54" i="2"/>
  <c r="K118" i="2" l="1"/>
  <c r="I147" i="16"/>
  <c r="K174" i="2"/>
  <c r="K138" i="2"/>
  <c r="K154" i="2"/>
  <c r="I253" i="16"/>
  <c r="J292" i="2"/>
  <c r="I237" i="16"/>
  <c r="I217" i="16"/>
  <c r="I197" i="16"/>
  <c r="I173" i="16"/>
  <c r="I153" i="16"/>
  <c r="K52" i="2"/>
  <c r="J48" i="2"/>
  <c r="H48" i="2"/>
  <c r="I48" i="2"/>
  <c r="B21" i="16"/>
  <c r="J267" i="16"/>
  <c r="L267" i="16"/>
  <c r="H267" i="16"/>
  <c r="B9" i="22"/>
  <c r="K48" i="2" l="1"/>
  <c r="I152" i="16"/>
  <c r="I265" i="16" s="1"/>
  <c r="J293" i="2"/>
  <c r="J390" i="16" s="1"/>
  <c r="B41" i="2"/>
  <c r="B39" i="2"/>
  <c r="B35" i="16"/>
  <c r="B25" i="16"/>
  <c r="B18" i="16"/>
  <c r="B17" i="16"/>
  <c r="B15" i="16"/>
  <c r="B14" i="16"/>
  <c r="B13" i="16"/>
  <c r="B12" i="16"/>
  <c r="J294" i="2" l="1"/>
  <c r="J391" i="16" s="1"/>
  <c r="B463" i="16"/>
  <c r="K148" i="16"/>
  <c r="J296" i="2" l="1"/>
  <c r="H392" i="16"/>
  <c r="N389" i="16"/>
  <c r="K275" i="16"/>
  <c r="L275" i="16"/>
  <c r="K276" i="16"/>
  <c r="L276" i="16"/>
  <c r="K277" i="16"/>
  <c r="L277" i="16"/>
  <c r="K274" i="16"/>
  <c r="L274" i="16"/>
  <c r="K392" i="16"/>
  <c r="B448" i="16" s="1"/>
  <c r="K255" i="16"/>
  <c r="L255" i="16"/>
  <c r="K256" i="16"/>
  <c r="L256" i="16"/>
  <c r="K257" i="16"/>
  <c r="L257" i="16"/>
  <c r="K258" i="16"/>
  <c r="L258" i="16"/>
  <c r="K259" i="16"/>
  <c r="L259" i="16"/>
  <c r="K260" i="16"/>
  <c r="L260" i="16"/>
  <c r="K254" i="16"/>
  <c r="L254" i="16"/>
  <c r="K239" i="16"/>
  <c r="L239" i="16"/>
  <c r="K240" i="16"/>
  <c r="L240" i="16"/>
  <c r="K241" i="16"/>
  <c r="L241" i="16"/>
  <c r="K242" i="16"/>
  <c r="L242" i="16"/>
  <c r="K243" i="16"/>
  <c r="L243" i="16"/>
  <c r="K244" i="16"/>
  <c r="L244" i="16"/>
  <c r="K245" i="16"/>
  <c r="L245" i="16"/>
  <c r="K246" i="16"/>
  <c r="L246" i="16"/>
  <c r="K247" i="16"/>
  <c r="L247" i="16"/>
  <c r="K248" i="16"/>
  <c r="L248" i="16"/>
  <c r="K249" i="16"/>
  <c r="L249" i="16"/>
  <c r="K250" i="16"/>
  <c r="L250" i="16"/>
  <c r="K251" i="16"/>
  <c r="L251" i="16"/>
  <c r="K252" i="16"/>
  <c r="L252" i="16"/>
  <c r="K238" i="16"/>
  <c r="L238" i="16"/>
  <c r="A387" i="16"/>
  <c r="B387" i="16"/>
  <c r="C387" i="16"/>
  <c r="D387" i="16"/>
  <c r="E387" i="16"/>
  <c r="F387" i="16"/>
  <c r="G387" i="16"/>
  <c r="H387" i="16"/>
  <c r="M387" i="16" s="1"/>
  <c r="K387" i="16"/>
  <c r="L387" i="16"/>
  <c r="A388" i="16"/>
  <c r="B388" i="16"/>
  <c r="C388" i="16"/>
  <c r="D388" i="16"/>
  <c r="E388" i="16"/>
  <c r="F388" i="16"/>
  <c r="G388" i="16"/>
  <c r="H388" i="16"/>
  <c r="M388" i="16" s="1"/>
  <c r="K388" i="16"/>
  <c r="L388" i="16"/>
  <c r="B386" i="16"/>
  <c r="C386" i="16"/>
  <c r="D386" i="16"/>
  <c r="E386" i="16"/>
  <c r="F386" i="16"/>
  <c r="G386" i="16"/>
  <c r="H386" i="16"/>
  <c r="M386" i="16" s="1"/>
  <c r="K386" i="16"/>
  <c r="L386" i="16"/>
  <c r="A386" i="16"/>
  <c r="A379" i="16"/>
  <c r="B379" i="16"/>
  <c r="C379" i="16"/>
  <c r="D379" i="16"/>
  <c r="E379" i="16"/>
  <c r="F379" i="16"/>
  <c r="G379" i="16"/>
  <c r="H379" i="16"/>
  <c r="M379" i="16" s="1"/>
  <c r="K379" i="16"/>
  <c r="L379" i="16"/>
  <c r="A380" i="16"/>
  <c r="B380" i="16"/>
  <c r="C380" i="16"/>
  <c r="D380" i="16"/>
  <c r="E380" i="16"/>
  <c r="F380" i="16"/>
  <c r="G380" i="16"/>
  <c r="H380" i="16"/>
  <c r="M380" i="16" s="1"/>
  <c r="K380" i="16"/>
  <c r="L380" i="16"/>
  <c r="A381" i="16"/>
  <c r="B381" i="16"/>
  <c r="C381" i="16"/>
  <c r="D381" i="16"/>
  <c r="E381" i="16"/>
  <c r="F381" i="16"/>
  <c r="G381" i="16"/>
  <c r="H381" i="16"/>
  <c r="M381" i="16" s="1"/>
  <c r="K381" i="16"/>
  <c r="L381" i="16"/>
  <c r="A382" i="16"/>
  <c r="B382" i="16"/>
  <c r="C382" i="16"/>
  <c r="D382" i="16"/>
  <c r="E382" i="16"/>
  <c r="F382" i="16"/>
  <c r="G382" i="16"/>
  <c r="H382" i="16"/>
  <c r="M382" i="16" s="1"/>
  <c r="K382" i="16"/>
  <c r="L382" i="16"/>
  <c r="A383" i="16"/>
  <c r="B383" i="16"/>
  <c r="C383" i="16"/>
  <c r="D383" i="16"/>
  <c r="E383" i="16"/>
  <c r="F383" i="16"/>
  <c r="G383" i="16"/>
  <c r="H383" i="16"/>
  <c r="M383" i="16" s="1"/>
  <c r="K383" i="16"/>
  <c r="L383" i="16"/>
  <c r="A384" i="16"/>
  <c r="B384" i="16"/>
  <c r="C384" i="16"/>
  <c r="D384" i="16"/>
  <c r="E384" i="16"/>
  <c r="F384" i="16"/>
  <c r="G384" i="16"/>
  <c r="H384" i="16"/>
  <c r="M384" i="16" s="1"/>
  <c r="K384" i="16"/>
  <c r="L384" i="16"/>
  <c r="B378" i="16"/>
  <c r="C378" i="16"/>
  <c r="D378" i="16"/>
  <c r="E378" i="16"/>
  <c r="F378" i="16"/>
  <c r="G378" i="16"/>
  <c r="H378" i="16"/>
  <c r="M378" i="16" s="1"/>
  <c r="K378" i="16"/>
  <c r="L378" i="16"/>
  <c r="A378" i="16"/>
  <c r="A363" i="16"/>
  <c r="B363" i="16"/>
  <c r="C363" i="16"/>
  <c r="D363" i="16"/>
  <c r="E363" i="16"/>
  <c r="F363" i="16"/>
  <c r="G363" i="16"/>
  <c r="H363" i="16"/>
  <c r="M363" i="16" s="1"/>
  <c r="K363" i="16"/>
  <c r="L363" i="16"/>
  <c r="A364" i="16"/>
  <c r="B364" i="16"/>
  <c r="C364" i="16"/>
  <c r="D364" i="16"/>
  <c r="E364" i="16"/>
  <c r="F364" i="16"/>
  <c r="G364" i="16"/>
  <c r="H364" i="16"/>
  <c r="M364" i="16" s="1"/>
  <c r="K364" i="16"/>
  <c r="L364" i="16"/>
  <c r="A365" i="16"/>
  <c r="B365" i="16"/>
  <c r="C365" i="16"/>
  <c r="D365" i="16"/>
  <c r="E365" i="16"/>
  <c r="F365" i="16"/>
  <c r="G365" i="16"/>
  <c r="H365" i="16"/>
  <c r="M365" i="16" s="1"/>
  <c r="K365" i="16"/>
  <c r="L365" i="16"/>
  <c r="A366" i="16"/>
  <c r="B366" i="16"/>
  <c r="C366" i="16"/>
  <c r="D366" i="16"/>
  <c r="E366" i="16"/>
  <c r="F366" i="16"/>
  <c r="G366" i="16"/>
  <c r="H366" i="16"/>
  <c r="M366" i="16" s="1"/>
  <c r="K366" i="16"/>
  <c r="L366" i="16"/>
  <c r="A367" i="16"/>
  <c r="B367" i="16"/>
  <c r="C367" i="16"/>
  <c r="D367" i="16"/>
  <c r="E367" i="16"/>
  <c r="F367" i="16"/>
  <c r="G367" i="16"/>
  <c r="H367" i="16"/>
  <c r="M367" i="16" s="1"/>
  <c r="K367" i="16"/>
  <c r="L367" i="16"/>
  <c r="A368" i="16"/>
  <c r="B368" i="16"/>
  <c r="C368" i="16"/>
  <c r="D368" i="16"/>
  <c r="E368" i="16"/>
  <c r="F368" i="16"/>
  <c r="G368" i="16"/>
  <c r="H368" i="16"/>
  <c r="M368" i="16" s="1"/>
  <c r="K368" i="16"/>
  <c r="L368" i="16"/>
  <c r="A369" i="16"/>
  <c r="B369" i="16"/>
  <c r="C369" i="16"/>
  <c r="D369" i="16"/>
  <c r="E369" i="16"/>
  <c r="F369" i="16"/>
  <c r="G369" i="16"/>
  <c r="H369" i="16"/>
  <c r="M369" i="16" s="1"/>
  <c r="K369" i="16"/>
  <c r="L369" i="16"/>
  <c r="A370" i="16"/>
  <c r="B370" i="16"/>
  <c r="C370" i="16"/>
  <c r="D370" i="16"/>
  <c r="E370" i="16"/>
  <c r="F370" i="16"/>
  <c r="G370" i="16"/>
  <c r="H370" i="16"/>
  <c r="M370" i="16" s="1"/>
  <c r="K370" i="16"/>
  <c r="L370" i="16"/>
  <c r="A371" i="16"/>
  <c r="B371" i="16"/>
  <c r="C371" i="16"/>
  <c r="D371" i="16"/>
  <c r="E371" i="16"/>
  <c r="F371" i="16"/>
  <c r="G371" i="16"/>
  <c r="H371" i="16"/>
  <c r="M371" i="16" s="1"/>
  <c r="K371" i="16"/>
  <c r="L371" i="16"/>
  <c r="A372" i="16"/>
  <c r="B372" i="16"/>
  <c r="C372" i="16"/>
  <c r="D372" i="16"/>
  <c r="E372" i="16"/>
  <c r="F372" i="16"/>
  <c r="G372" i="16"/>
  <c r="H372" i="16"/>
  <c r="M372" i="16" s="1"/>
  <c r="K372" i="16"/>
  <c r="L372" i="16"/>
  <c r="A373" i="16"/>
  <c r="B373" i="16"/>
  <c r="C373" i="16"/>
  <c r="D373" i="16"/>
  <c r="E373" i="16"/>
  <c r="F373" i="16"/>
  <c r="G373" i="16"/>
  <c r="H373" i="16"/>
  <c r="M373" i="16" s="1"/>
  <c r="K373" i="16"/>
  <c r="L373" i="16"/>
  <c r="A374" i="16"/>
  <c r="B374" i="16"/>
  <c r="C374" i="16"/>
  <c r="D374" i="16"/>
  <c r="E374" i="16"/>
  <c r="F374" i="16"/>
  <c r="G374" i="16"/>
  <c r="H374" i="16"/>
  <c r="M374" i="16" s="1"/>
  <c r="K374" i="16"/>
  <c r="L374" i="16"/>
  <c r="A375" i="16"/>
  <c r="B375" i="16"/>
  <c r="C375" i="16"/>
  <c r="D375" i="16"/>
  <c r="E375" i="16"/>
  <c r="F375" i="16"/>
  <c r="G375" i="16"/>
  <c r="H375" i="16"/>
  <c r="M375" i="16" s="1"/>
  <c r="K375" i="16"/>
  <c r="L375" i="16"/>
  <c r="A376" i="16"/>
  <c r="B376" i="16"/>
  <c r="C376" i="16"/>
  <c r="D376" i="16"/>
  <c r="E376" i="16"/>
  <c r="F376" i="16"/>
  <c r="G376" i="16"/>
  <c r="H376" i="16"/>
  <c r="M376" i="16" s="1"/>
  <c r="K376" i="16"/>
  <c r="L376" i="16"/>
  <c r="B362" i="16"/>
  <c r="C362" i="16"/>
  <c r="D362" i="16"/>
  <c r="E362" i="16"/>
  <c r="F362" i="16"/>
  <c r="G362" i="16"/>
  <c r="H362" i="16"/>
  <c r="M362" i="16" s="1"/>
  <c r="K362" i="16"/>
  <c r="L362" i="16"/>
  <c r="A362" i="16"/>
  <c r="A343" i="16"/>
  <c r="B343" i="16"/>
  <c r="C343" i="16"/>
  <c r="D343" i="16"/>
  <c r="E343" i="16"/>
  <c r="F343" i="16"/>
  <c r="G343" i="16"/>
  <c r="H343" i="16"/>
  <c r="M343" i="16" s="1"/>
  <c r="K343" i="16"/>
  <c r="L343" i="16"/>
  <c r="A344" i="16"/>
  <c r="B344" i="16"/>
  <c r="C344" i="16"/>
  <c r="D344" i="16"/>
  <c r="E344" i="16"/>
  <c r="F344" i="16"/>
  <c r="G344" i="16"/>
  <c r="H344" i="16"/>
  <c r="M344" i="16" s="1"/>
  <c r="K344" i="16"/>
  <c r="L344" i="16"/>
  <c r="A345" i="16"/>
  <c r="B345" i="16"/>
  <c r="C345" i="16"/>
  <c r="D345" i="16"/>
  <c r="E345" i="16"/>
  <c r="F345" i="16"/>
  <c r="G345" i="16"/>
  <c r="H345" i="16"/>
  <c r="M345" i="16" s="1"/>
  <c r="K345" i="16"/>
  <c r="L345" i="16"/>
  <c r="A346" i="16"/>
  <c r="B346" i="16"/>
  <c r="C346" i="16"/>
  <c r="D346" i="16"/>
  <c r="E346" i="16"/>
  <c r="F346" i="16"/>
  <c r="G346" i="16"/>
  <c r="H346" i="16"/>
  <c r="M346" i="16" s="1"/>
  <c r="K346" i="16"/>
  <c r="L346" i="16"/>
  <c r="A347" i="16"/>
  <c r="B347" i="16"/>
  <c r="C347" i="16"/>
  <c r="D347" i="16"/>
  <c r="E347" i="16"/>
  <c r="F347" i="16"/>
  <c r="G347" i="16"/>
  <c r="H347" i="16"/>
  <c r="M347" i="16" s="1"/>
  <c r="K347" i="16"/>
  <c r="L347" i="16"/>
  <c r="A348" i="16"/>
  <c r="B348" i="16"/>
  <c r="C348" i="16"/>
  <c r="D348" i="16"/>
  <c r="E348" i="16"/>
  <c r="F348" i="16"/>
  <c r="G348" i="16"/>
  <c r="H348" i="16"/>
  <c r="M348" i="16" s="1"/>
  <c r="K348" i="16"/>
  <c r="L348" i="16"/>
  <c r="A349" i="16"/>
  <c r="B349" i="16"/>
  <c r="C349" i="16"/>
  <c r="D349" i="16"/>
  <c r="E349" i="16"/>
  <c r="F349" i="16"/>
  <c r="G349" i="16"/>
  <c r="H349" i="16"/>
  <c r="M349" i="16" s="1"/>
  <c r="K349" i="16"/>
  <c r="L349" i="16"/>
  <c r="A350" i="16"/>
  <c r="B350" i="16"/>
  <c r="C350" i="16"/>
  <c r="D350" i="16"/>
  <c r="E350" i="16"/>
  <c r="F350" i="16"/>
  <c r="G350" i="16"/>
  <c r="H350" i="16"/>
  <c r="M350" i="16" s="1"/>
  <c r="K350" i="16"/>
  <c r="L350" i="16"/>
  <c r="A351" i="16"/>
  <c r="B351" i="16"/>
  <c r="C351" i="16"/>
  <c r="D351" i="16"/>
  <c r="E351" i="16"/>
  <c r="F351" i="16"/>
  <c r="G351" i="16"/>
  <c r="H351" i="16"/>
  <c r="M351" i="16" s="1"/>
  <c r="K351" i="16"/>
  <c r="L351" i="16"/>
  <c r="A352" i="16"/>
  <c r="B352" i="16"/>
  <c r="C352" i="16"/>
  <c r="D352" i="16"/>
  <c r="E352" i="16"/>
  <c r="F352" i="16"/>
  <c r="G352" i="16"/>
  <c r="H352" i="16"/>
  <c r="M352" i="16" s="1"/>
  <c r="K352" i="16"/>
  <c r="L352" i="16"/>
  <c r="A353" i="16"/>
  <c r="B353" i="16"/>
  <c r="C353" i="16"/>
  <c r="D353" i="16"/>
  <c r="E353" i="16"/>
  <c r="F353" i="16"/>
  <c r="G353" i="16"/>
  <c r="H353" i="16"/>
  <c r="M353" i="16" s="1"/>
  <c r="K353" i="16"/>
  <c r="L353" i="16"/>
  <c r="A354" i="16"/>
  <c r="B354" i="16"/>
  <c r="C354" i="16"/>
  <c r="D354" i="16"/>
  <c r="E354" i="16"/>
  <c r="F354" i="16"/>
  <c r="G354" i="16"/>
  <c r="H354" i="16"/>
  <c r="M354" i="16" s="1"/>
  <c r="K354" i="16"/>
  <c r="L354" i="16"/>
  <c r="A355" i="16"/>
  <c r="B355" i="16"/>
  <c r="C355" i="16"/>
  <c r="D355" i="16"/>
  <c r="E355" i="16"/>
  <c r="F355" i="16"/>
  <c r="G355" i="16"/>
  <c r="H355" i="16"/>
  <c r="M355" i="16" s="1"/>
  <c r="K355" i="16"/>
  <c r="L355" i="16"/>
  <c r="A356" i="16"/>
  <c r="B356" i="16"/>
  <c r="C356" i="16"/>
  <c r="D356" i="16"/>
  <c r="E356" i="16"/>
  <c r="F356" i="16"/>
  <c r="G356" i="16"/>
  <c r="H356" i="16"/>
  <c r="M356" i="16" s="1"/>
  <c r="K356" i="16"/>
  <c r="L356" i="16"/>
  <c r="A357" i="16"/>
  <c r="B357" i="16"/>
  <c r="C357" i="16"/>
  <c r="D357" i="16"/>
  <c r="E357" i="16"/>
  <c r="F357" i="16"/>
  <c r="G357" i="16"/>
  <c r="H357" i="16"/>
  <c r="M357" i="16" s="1"/>
  <c r="K357" i="16"/>
  <c r="L357" i="16"/>
  <c r="A358" i="16"/>
  <c r="B358" i="16"/>
  <c r="C358" i="16"/>
  <c r="D358" i="16"/>
  <c r="E358" i="16"/>
  <c r="F358" i="16"/>
  <c r="G358" i="16"/>
  <c r="H358" i="16"/>
  <c r="M358" i="16" s="1"/>
  <c r="K358" i="16"/>
  <c r="L358" i="16"/>
  <c r="A359" i="16"/>
  <c r="B359" i="16"/>
  <c r="C359" i="16"/>
  <c r="D359" i="16"/>
  <c r="E359" i="16"/>
  <c r="F359" i="16"/>
  <c r="G359" i="16"/>
  <c r="H359" i="16"/>
  <c r="M359" i="16" s="1"/>
  <c r="K359" i="16"/>
  <c r="L359" i="16"/>
  <c r="A360" i="16"/>
  <c r="B360" i="16"/>
  <c r="C360" i="16"/>
  <c r="D360" i="16"/>
  <c r="E360" i="16"/>
  <c r="F360" i="16"/>
  <c r="G360" i="16"/>
  <c r="H360" i="16"/>
  <c r="M360" i="16" s="1"/>
  <c r="K360" i="16"/>
  <c r="L360" i="16"/>
  <c r="B342" i="16"/>
  <c r="C342" i="16"/>
  <c r="D342" i="16"/>
  <c r="E342" i="16"/>
  <c r="F342" i="16"/>
  <c r="G342" i="16"/>
  <c r="H342" i="16"/>
  <c r="M342" i="16" s="1"/>
  <c r="K342" i="16"/>
  <c r="L342" i="16"/>
  <c r="A342" i="16"/>
  <c r="A324" i="16"/>
  <c r="B324" i="16"/>
  <c r="C324" i="16"/>
  <c r="D324" i="16"/>
  <c r="E324" i="16"/>
  <c r="F324" i="16"/>
  <c r="G324" i="16"/>
  <c r="H324" i="16"/>
  <c r="M324" i="16" s="1"/>
  <c r="K324" i="16"/>
  <c r="L324" i="16"/>
  <c r="A325" i="16"/>
  <c r="B325" i="16"/>
  <c r="C325" i="16"/>
  <c r="D325" i="16"/>
  <c r="E325" i="16"/>
  <c r="F325" i="16"/>
  <c r="G325" i="16"/>
  <c r="H325" i="16"/>
  <c r="M325" i="16" s="1"/>
  <c r="K325" i="16"/>
  <c r="L325" i="16"/>
  <c r="A326" i="16"/>
  <c r="B326" i="16"/>
  <c r="C326" i="16"/>
  <c r="D326" i="16"/>
  <c r="E326" i="16"/>
  <c r="F326" i="16"/>
  <c r="G326" i="16"/>
  <c r="H326" i="16"/>
  <c r="M326" i="16" s="1"/>
  <c r="K326" i="16"/>
  <c r="L326" i="16"/>
  <c r="A327" i="16"/>
  <c r="B327" i="16"/>
  <c r="C327" i="16"/>
  <c r="D327" i="16"/>
  <c r="E327" i="16"/>
  <c r="F327" i="16"/>
  <c r="G327" i="16"/>
  <c r="H327" i="16"/>
  <c r="M327" i="16" s="1"/>
  <c r="K327" i="16"/>
  <c r="L327" i="16"/>
  <c r="A328" i="16"/>
  <c r="B328" i="16"/>
  <c r="C328" i="16"/>
  <c r="D328" i="16"/>
  <c r="E328" i="16"/>
  <c r="F328" i="16"/>
  <c r="G328" i="16"/>
  <c r="H328" i="16"/>
  <c r="M328" i="16" s="1"/>
  <c r="K328" i="16"/>
  <c r="L328" i="16"/>
  <c r="A329" i="16"/>
  <c r="B329" i="16"/>
  <c r="C329" i="16"/>
  <c r="D329" i="16"/>
  <c r="E329" i="16"/>
  <c r="F329" i="16"/>
  <c r="G329" i="16"/>
  <c r="H329" i="16"/>
  <c r="M329" i="16" s="1"/>
  <c r="K329" i="16"/>
  <c r="L329" i="16"/>
  <c r="A330" i="16"/>
  <c r="B330" i="16"/>
  <c r="C330" i="16"/>
  <c r="D330" i="16"/>
  <c r="E330" i="16"/>
  <c r="F330" i="16"/>
  <c r="G330" i="16"/>
  <c r="H330" i="16"/>
  <c r="M330" i="16" s="1"/>
  <c r="K330" i="16"/>
  <c r="L330" i="16"/>
  <c r="A331" i="16"/>
  <c r="B331" i="16"/>
  <c r="C331" i="16"/>
  <c r="D331" i="16"/>
  <c r="E331" i="16"/>
  <c r="F331" i="16"/>
  <c r="G331" i="16"/>
  <c r="H331" i="16"/>
  <c r="M331" i="16" s="1"/>
  <c r="K331" i="16"/>
  <c r="L331" i="16"/>
  <c r="A332" i="16"/>
  <c r="B332" i="16"/>
  <c r="C332" i="16"/>
  <c r="D332" i="16"/>
  <c r="E332" i="16"/>
  <c r="F332" i="16"/>
  <c r="G332" i="16"/>
  <c r="H332" i="16"/>
  <c r="M332" i="16" s="1"/>
  <c r="K332" i="16"/>
  <c r="L332" i="16"/>
  <c r="A333" i="16"/>
  <c r="B333" i="16"/>
  <c r="C333" i="16"/>
  <c r="D333" i="16"/>
  <c r="E333" i="16"/>
  <c r="F333" i="16"/>
  <c r="G333" i="16"/>
  <c r="H333" i="16"/>
  <c r="M333" i="16" s="1"/>
  <c r="K333" i="16"/>
  <c r="L333" i="16"/>
  <c r="A334" i="16"/>
  <c r="B334" i="16"/>
  <c r="C334" i="16"/>
  <c r="D334" i="16"/>
  <c r="E334" i="16"/>
  <c r="F334" i="16"/>
  <c r="G334" i="16"/>
  <c r="H334" i="16"/>
  <c r="M334" i="16" s="1"/>
  <c r="K334" i="16"/>
  <c r="L334" i="16"/>
  <c r="A335" i="16"/>
  <c r="B335" i="16"/>
  <c r="C335" i="16"/>
  <c r="D335" i="16"/>
  <c r="E335" i="16"/>
  <c r="F335" i="16"/>
  <c r="G335" i="16"/>
  <c r="H335" i="16"/>
  <c r="M335" i="16" s="1"/>
  <c r="K335" i="16"/>
  <c r="L335" i="16"/>
  <c r="A336" i="16"/>
  <c r="B336" i="16"/>
  <c r="C336" i="16"/>
  <c r="D336" i="16"/>
  <c r="E336" i="16"/>
  <c r="F336" i="16"/>
  <c r="G336" i="16"/>
  <c r="H336" i="16"/>
  <c r="M336" i="16" s="1"/>
  <c r="K336" i="16"/>
  <c r="L336" i="16"/>
  <c r="A337" i="16"/>
  <c r="B337" i="16"/>
  <c r="C337" i="16"/>
  <c r="D337" i="16"/>
  <c r="E337" i="16"/>
  <c r="F337" i="16"/>
  <c r="G337" i="16"/>
  <c r="H337" i="16"/>
  <c r="M337" i="16" s="1"/>
  <c r="K337" i="16"/>
  <c r="L337" i="16"/>
  <c r="A338" i="16"/>
  <c r="B338" i="16"/>
  <c r="C338" i="16"/>
  <c r="D338" i="16"/>
  <c r="E338" i="16"/>
  <c r="F338" i="16"/>
  <c r="G338" i="16"/>
  <c r="H338" i="16"/>
  <c r="M338" i="16" s="1"/>
  <c r="K338" i="16"/>
  <c r="L338" i="16"/>
  <c r="A339" i="16"/>
  <c r="B339" i="16"/>
  <c r="C339" i="16"/>
  <c r="D339" i="16"/>
  <c r="E339" i="16"/>
  <c r="F339" i="16"/>
  <c r="G339" i="16"/>
  <c r="H339" i="16"/>
  <c r="M339" i="16" s="1"/>
  <c r="K339" i="16"/>
  <c r="L339" i="16"/>
  <c r="A340" i="16"/>
  <c r="B340" i="16"/>
  <c r="C340" i="16"/>
  <c r="D340" i="16"/>
  <c r="E340" i="16"/>
  <c r="F340" i="16"/>
  <c r="G340" i="16"/>
  <c r="H340" i="16"/>
  <c r="M340" i="16" s="1"/>
  <c r="K340" i="16"/>
  <c r="L340" i="16"/>
  <c r="B323" i="16"/>
  <c r="C323" i="16"/>
  <c r="D323" i="16"/>
  <c r="E323" i="16"/>
  <c r="F323" i="16"/>
  <c r="G323" i="16"/>
  <c r="H323" i="16"/>
  <c r="M323" i="16" s="1"/>
  <c r="K323" i="16"/>
  <c r="L323" i="16"/>
  <c r="A323" i="16"/>
  <c r="A300" i="16"/>
  <c r="B300" i="16"/>
  <c r="C300" i="16"/>
  <c r="D300" i="16"/>
  <c r="E300" i="16"/>
  <c r="F300" i="16"/>
  <c r="G300" i="16"/>
  <c r="H300" i="16"/>
  <c r="M300" i="16" s="1"/>
  <c r="K300" i="16"/>
  <c r="L300" i="16"/>
  <c r="A301" i="16"/>
  <c r="B301" i="16"/>
  <c r="C301" i="16"/>
  <c r="D301" i="16"/>
  <c r="E301" i="16"/>
  <c r="F301" i="16"/>
  <c r="G301" i="16"/>
  <c r="H301" i="16"/>
  <c r="M301" i="16" s="1"/>
  <c r="K301" i="16"/>
  <c r="L301" i="16"/>
  <c r="A302" i="16"/>
  <c r="B302" i="16"/>
  <c r="C302" i="16"/>
  <c r="D302" i="16"/>
  <c r="E302" i="16"/>
  <c r="F302" i="16"/>
  <c r="G302" i="16"/>
  <c r="H302" i="16"/>
  <c r="M302" i="16" s="1"/>
  <c r="K302" i="16"/>
  <c r="L302" i="16"/>
  <c r="A303" i="16"/>
  <c r="B303" i="16"/>
  <c r="C303" i="16"/>
  <c r="D303" i="16"/>
  <c r="E303" i="16"/>
  <c r="F303" i="16"/>
  <c r="G303" i="16"/>
  <c r="H303" i="16"/>
  <c r="M303" i="16" s="1"/>
  <c r="K303" i="16"/>
  <c r="L303" i="16"/>
  <c r="A304" i="16"/>
  <c r="B304" i="16"/>
  <c r="C304" i="16"/>
  <c r="D304" i="16"/>
  <c r="E304" i="16"/>
  <c r="F304" i="16"/>
  <c r="G304" i="16"/>
  <c r="H304" i="16"/>
  <c r="M304" i="16" s="1"/>
  <c r="K304" i="16"/>
  <c r="L304" i="16"/>
  <c r="A305" i="16"/>
  <c r="B305" i="16"/>
  <c r="C305" i="16"/>
  <c r="D305" i="16"/>
  <c r="E305" i="16"/>
  <c r="F305" i="16"/>
  <c r="G305" i="16"/>
  <c r="H305" i="16"/>
  <c r="M305" i="16" s="1"/>
  <c r="K305" i="16"/>
  <c r="L305" i="16"/>
  <c r="A306" i="16"/>
  <c r="B306" i="16"/>
  <c r="C306" i="16"/>
  <c r="D306" i="16"/>
  <c r="E306" i="16"/>
  <c r="F306" i="16"/>
  <c r="G306" i="16"/>
  <c r="H306" i="16"/>
  <c r="M306" i="16" s="1"/>
  <c r="K306" i="16"/>
  <c r="L306" i="16"/>
  <c r="A307" i="16"/>
  <c r="B307" i="16"/>
  <c r="C307" i="16"/>
  <c r="D307" i="16"/>
  <c r="E307" i="16"/>
  <c r="F307" i="16"/>
  <c r="G307" i="16"/>
  <c r="H307" i="16"/>
  <c r="M307" i="16" s="1"/>
  <c r="K307" i="16"/>
  <c r="L307" i="16"/>
  <c r="A308" i="16"/>
  <c r="B308" i="16"/>
  <c r="C308" i="16"/>
  <c r="D308" i="16"/>
  <c r="E308" i="16"/>
  <c r="F308" i="16"/>
  <c r="G308" i="16"/>
  <c r="H308" i="16"/>
  <c r="M308" i="16" s="1"/>
  <c r="K308" i="16"/>
  <c r="L308" i="16"/>
  <c r="A309" i="16"/>
  <c r="B309" i="16"/>
  <c r="C309" i="16"/>
  <c r="D309" i="16"/>
  <c r="E309" i="16"/>
  <c r="F309" i="16"/>
  <c r="G309" i="16"/>
  <c r="H309" i="16"/>
  <c r="M309" i="16" s="1"/>
  <c r="K309" i="16"/>
  <c r="L309" i="16"/>
  <c r="A310" i="16"/>
  <c r="B310" i="16"/>
  <c r="C310" i="16"/>
  <c r="D310" i="16"/>
  <c r="E310" i="16"/>
  <c r="F310" i="16"/>
  <c r="G310" i="16"/>
  <c r="H310" i="16"/>
  <c r="M310" i="16" s="1"/>
  <c r="K310" i="16"/>
  <c r="L310" i="16"/>
  <c r="A311" i="16"/>
  <c r="B311" i="16"/>
  <c r="C311" i="16"/>
  <c r="D311" i="16"/>
  <c r="E311" i="16"/>
  <c r="F311" i="16"/>
  <c r="G311" i="16"/>
  <c r="H311" i="16"/>
  <c r="M311" i="16" s="1"/>
  <c r="K311" i="16"/>
  <c r="L311" i="16"/>
  <c r="A312" i="16"/>
  <c r="B312" i="16"/>
  <c r="C312" i="16"/>
  <c r="D312" i="16"/>
  <c r="E312" i="16"/>
  <c r="F312" i="16"/>
  <c r="G312" i="16"/>
  <c r="H312" i="16"/>
  <c r="M312" i="16" s="1"/>
  <c r="K312" i="16"/>
  <c r="L312" i="16"/>
  <c r="A313" i="16"/>
  <c r="B313" i="16"/>
  <c r="C313" i="16"/>
  <c r="D313" i="16"/>
  <c r="E313" i="16"/>
  <c r="F313" i="16"/>
  <c r="G313" i="16"/>
  <c r="H313" i="16"/>
  <c r="M313" i="16" s="1"/>
  <c r="K313" i="16"/>
  <c r="L313" i="16"/>
  <c r="A314" i="16"/>
  <c r="B314" i="16"/>
  <c r="C314" i="16"/>
  <c r="D314" i="16"/>
  <c r="E314" i="16"/>
  <c r="F314" i="16"/>
  <c r="G314" i="16"/>
  <c r="H314" i="16"/>
  <c r="M314" i="16" s="1"/>
  <c r="K314" i="16"/>
  <c r="L314" i="16"/>
  <c r="A315" i="16"/>
  <c r="B315" i="16"/>
  <c r="C315" i="16"/>
  <c r="D315" i="16"/>
  <c r="E315" i="16"/>
  <c r="F315" i="16"/>
  <c r="G315" i="16"/>
  <c r="H315" i="16"/>
  <c r="M315" i="16" s="1"/>
  <c r="K315" i="16"/>
  <c r="L315" i="16"/>
  <c r="A316" i="16"/>
  <c r="B316" i="16"/>
  <c r="C316" i="16"/>
  <c r="D316" i="16"/>
  <c r="E316" i="16"/>
  <c r="F316" i="16"/>
  <c r="G316" i="16"/>
  <c r="H316" i="16"/>
  <c r="M316" i="16" s="1"/>
  <c r="K316" i="16"/>
  <c r="L316" i="16"/>
  <c r="A317" i="16"/>
  <c r="B317" i="16"/>
  <c r="C317" i="16"/>
  <c r="D317" i="16"/>
  <c r="E317" i="16"/>
  <c r="F317" i="16"/>
  <c r="G317" i="16"/>
  <c r="H317" i="16"/>
  <c r="M317" i="16" s="1"/>
  <c r="K317" i="16"/>
  <c r="L317" i="16"/>
  <c r="A318" i="16"/>
  <c r="B318" i="16"/>
  <c r="C318" i="16"/>
  <c r="D318" i="16"/>
  <c r="E318" i="16"/>
  <c r="F318" i="16"/>
  <c r="G318" i="16"/>
  <c r="H318" i="16"/>
  <c r="M318" i="16" s="1"/>
  <c r="K318" i="16"/>
  <c r="L318" i="16"/>
  <c r="A319" i="16"/>
  <c r="B319" i="16"/>
  <c r="C319" i="16"/>
  <c r="D319" i="16"/>
  <c r="E319" i="16"/>
  <c r="F319" i="16"/>
  <c r="G319" i="16"/>
  <c r="H319" i="16"/>
  <c r="M319" i="16" s="1"/>
  <c r="K319" i="16"/>
  <c r="L319" i="16"/>
  <c r="A320" i="16"/>
  <c r="B320" i="16"/>
  <c r="C320" i="16"/>
  <c r="D320" i="16"/>
  <c r="E320" i="16"/>
  <c r="F320" i="16"/>
  <c r="G320" i="16"/>
  <c r="H320" i="16"/>
  <c r="M320" i="16" s="1"/>
  <c r="K320" i="16"/>
  <c r="L320" i="16"/>
  <c r="A321" i="16"/>
  <c r="B321" i="16"/>
  <c r="C321" i="16"/>
  <c r="D321" i="16"/>
  <c r="E321" i="16"/>
  <c r="F321" i="16"/>
  <c r="G321" i="16"/>
  <c r="H321" i="16"/>
  <c r="M321" i="16" s="1"/>
  <c r="K321" i="16"/>
  <c r="L321" i="16"/>
  <c r="K299" i="16"/>
  <c r="L299" i="16"/>
  <c r="B299" i="16"/>
  <c r="C299" i="16"/>
  <c r="D299" i="16"/>
  <c r="E299" i="16"/>
  <c r="F299" i="16"/>
  <c r="G299" i="16"/>
  <c r="H299" i="16"/>
  <c r="M299" i="16" s="1"/>
  <c r="A299" i="16"/>
  <c r="A281" i="16"/>
  <c r="B281" i="16"/>
  <c r="C281" i="16"/>
  <c r="D281" i="16"/>
  <c r="E281" i="16"/>
  <c r="F281" i="16"/>
  <c r="G281" i="16"/>
  <c r="H281" i="16"/>
  <c r="M281" i="16" s="1"/>
  <c r="J281" i="16"/>
  <c r="K281" i="16"/>
  <c r="L281" i="16"/>
  <c r="A282" i="16"/>
  <c r="B282" i="16"/>
  <c r="C282" i="16"/>
  <c r="D282" i="16"/>
  <c r="E282" i="16"/>
  <c r="F282" i="16"/>
  <c r="G282" i="16"/>
  <c r="H282" i="16"/>
  <c r="M282" i="16" s="1"/>
  <c r="J282" i="16"/>
  <c r="K282" i="16"/>
  <c r="L282" i="16"/>
  <c r="A283" i="16"/>
  <c r="B283" i="16"/>
  <c r="C283" i="16"/>
  <c r="D283" i="16"/>
  <c r="E283" i="16"/>
  <c r="F283" i="16"/>
  <c r="G283" i="16"/>
  <c r="H283" i="16"/>
  <c r="M283" i="16" s="1"/>
  <c r="J283" i="16"/>
  <c r="K283" i="16"/>
  <c r="L283" i="16"/>
  <c r="A284" i="16"/>
  <c r="B284" i="16"/>
  <c r="C284" i="16"/>
  <c r="D284" i="16"/>
  <c r="E284" i="16"/>
  <c r="F284" i="16"/>
  <c r="G284" i="16"/>
  <c r="H284" i="16"/>
  <c r="M284" i="16" s="1"/>
  <c r="J284" i="16"/>
  <c r="K284" i="16"/>
  <c r="L284" i="16"/>
  <c r="A285" i="16"/>
  <c r="B285" i="16"/>
  <c r="C285" i="16"/>
  <c r="D285" i="16"/>
  <c r="E285" i="16"/>
  <c r="F285" i="16"/>
  <c r="G285" i="16"/>
  <c r="H285" i="16"/>
  <c r="M285" i="16" s="1"/>
  <c r="J285" i="16"/>
  <c r="K285" i="16"/>
  <c r="L285" i="16"/>
  <c r="A286" i="16"/>
  <c r="B286" i="16"/>
  <c r="C286" i="16"/>
  <c r="D286" i="16"/>
  <c r="E286" i="16"/>
  <c r="F286" i="16"/>
  <c r="G286" i="16"/>
  <c r="H286" i="16"/>
  <c r="M286" i="16" s="1"/>
  <c r="J286" i="16"/>
  <c r="K286" i="16"/>
  <c r="L286" i="16"/>
  <c r="A287" i="16"/>
  <c r="B287" i="16"/>
  <c r="C287" i="16"/>
  <c r="D287" i="16"/>
  <c r="E287" i="16"/>
  <c r="F287" i="16"/>
  <c r="G287" i="16"/>
  <c r="H287" i="16"/>
  <c r="M287" i="16" s="1"/>
  <c r="J287" i="16"/>
  <c r="K287" i="16"/>
  <c r="L287" i="16"/>
  <c r="A288" i="16"/>
  <c r="B288" i="16"/>
  <c r="C288" i="16"/>
  <c r="D288" i="16"/>
  <c r="E288" i="16"/>
  <c r="F288" i="16"/>
  <c r="G288" i="16"/>
  <c r="H288" i="16"/>
  <c r="M288" i="16" s="1"/>
  <c r="J288" i="16"/>
  <c r="K288" i="16"/>
  <c r="L288" i="16"/>
  <c r="A289" i="16"/>
  <c r="B289" i="16"/>
  <c r="C289" i="16"/>
  <c r="D289" i="16"/>
  <c r="E289" i="16"/>
  <c r="F289" i="16"/>
  <c r="G289" i="16"/>
  <c r="H289" i="16"/>
  <c r="M289" i="16" s="1"/>
  <c r="J289" i="16"/>
  <c r="K289" i="16"/>
  <c r="L289" i="16"/>
  <c r="A290" i="16"/>
  <c r="B290" i="16"/>
  <c r="C290" i="16"/>
  <c r="D290" i="16"/>
  <c r="E290" i="16"/>
  <c r="F290" i="16"/>
  <c r="G290" i="16"/>
  <c r="H290" i="16"/>
  <c r="M290" i="16" s="1"/>
  <c r="J290" i="16"/>
  <c r="K290" i="16"/>
  <c r="L290" i="16"/>
  <c r="A291" i="16"/>
  <c r="B291" i="16"/>
  <c r="C291" i="16"/>
  <c r="D291" i="16"/>
  <c r="E291" i="16"/>
  <c r="F291" i="16"/>
  <c r="G291" i="16"/>
  <c r="H291" i="16"/>
  <c r="M291" i="16" s="1"/>
  <c r="J291" i="16"/>
  <c r="K291" i="16"/>
  <c r="L291" i="16"/>
  <c r="A292" i="16"/>
  <c r="B292" i="16"/>
  <c r="C292" i="16"/>
  <c r="D292" i="16"/>
  <c r="E292" i="16"/>
  <c r="F292" i="16"/>
  <c r="G292" i="16"/>
  <c r="H292" i="16"/>
  <c r="M292" i="16" s="1"/>
  <c r="J292" i="16"/>
  <c r="K292" i="16"/>
  <c r="L292" i="16"/>
  <c r="A293" i="16"/>
  <c r="B293" i="16"/>
  <c r="C293" i="16"/>
  <c r="D293" i="16"/>
  <c r="E293" i="16"/>
  <c r="F293" i="16"/>
  <c r="G293" i="16"/>
  <c r="H293" i="16"/>
  <c r="M293" i="16" s="1"/>
  <c r="J293" i="16"/>
  <c r="K293" i="16"/>
  <c r="L293" i="16"/>
  <c r="A294" i="16"/>
  <c r="B294" i="16"/>
  <c r="C294" i="16"/>
  <c r="D294" i="16"/>
  <c r="E294" i="16"/>
  <c r="F294" i="16"/>
  <c r="G294" i="16"/>
  <c r="H294" i="16"/>
  <c r="M294" i="16" s="1"/>
  <c r="J294" i="16"/>
  <c r="K294" i="16"/>
  <c r="L294" i="16"/>
  <c r="A295" i="16"/>
  <c r="B295" i="16"/>
  <c r="C295" i="16"/>
  <c r="D295" i="16"/>
  <c r="E295" i="16"/>
  <c r="F295" i="16"/>
  <c r="G295" i="16"/>
  <c r="H295" i="16"/>
  <c r="M295" i="16" s="1"/>
  <c r="J295" i="16"/>
  <c r="K295" i="16"/>
  <c r="L295" i="16"/>
  <c r="A296" i="16"/>
  <c r="B296" i="16"/>
  <c r="C296" i="16"/>
  <c r="D296" i="16"/>
  <c r="E296" i="16"/>
  <c r="F296" i="16"/>
  <c r="G296" i="16"/>
  <c r="H296" i="16"/>
  <c r="M296" i="16" s="1"/>
  <c r="J296" i="16"/>
  <c r="K296" i="16"/>
  <c r="L296" i="16"/>
  <c r="A297" i="16"/>
  <c r="B297" i="16"/>
  <c r="C297" i="16"/>
  <c r="D297" i="16"/>
  <c r="E297" i="16"/>
  <c r="F297" i="16"/>
  <c r="G297" i="16"/>
  <c r="H297" i="16"/>
  <c r="M297" i="16" s="1"/>
  <c r="J297" i="16"/>
  <c r="K297" i="16"/>
  <c r="L297" i="16"/>
  <c r="L280" i="16"/>
  <c r="K280" i="16"/>
  <c r="B280" i="16"/>
  <c r="C280" i="16"/>
  <c r="D280" i="16"/>
  <c r="E280" i="16"/>
  <c r="F280" i="16"/>
  <c r="G280" i="16"/>
  <c r="H280" i="16"/>
  <c r="M280" i="16" s="1"/>
  <c r="J280" i="16"/>
  <c r="A280" i="16"/>
  <c r="A275" i="16"/>
  <c r="B275" i="16"/>
  <c r="C275" i="16"/>
  <c r="D275" i="16"/>
  <c r="E275" i="16"/>
  <c r="F275" i="16"/>
  <c r="G275" i="16"/>
  <c r="H275" i="16"/>
  <c r="M275" i="16" s="1"/>
  <c r="A276" i="16"/>
  <c r="B276" i="16"/>
  <c r="C276" i="16"/>
  <c r="D276" i="16"/>
  <c r="E276" i="16"/>
  <c r="F276" i="16"/>
  <c r="G276" i="16"/>
  <c r="H276" i="16"/>
  <c r="M276" i="16" s="1"/>
  <c r="A277" i="16"/>
  <c r="B277" i="16"/>
  <c r="C277" i="16"/>
  <c r="D277" i="16"/>
  <c r="E277" i="16"/>
  <c r="F277" i="16"/>
  <c r="G277" i="16"/>
  <c r="H277" i="16"/>
  <c r="M277" i="16" s="1"/>
  <c r="B274" i="16"/>
  <c r="C274" i="16"/>
  <c r="D274" i="16"/>
  <c r="E274" i="16"/>
  <c r="F274" i="16"/>
  <c r="G274" i="16"/>
  <c r="H274" i="16"/>
  <c r="A274" i="16"/>
  <c r="A263" i="16"/>
  <c r="B263" i="16"/>
  <c r="C263" i="16"/>
  <c r="D263" i="16"/>
  <c r="E263" i="16"/>
  <c r="F263" i="16"/>
  <c r="G263" i="16"/>
  <c r="H263" i="16"/>
  <c r="J263" i="16"/>
  <c r="K263" i="16"/>
  <c r="L263" i="16"/>
  <c r="A264" i="16"/>
  <c r="B264" i="16"/>
  <c r="C264" i="16"/>
  <c r="D264" i="16"/>
  <c r="E264" i="16"/>
  <c r="F264" i="16"/>
  <c r="G264" i="16"/>
  <c r="H264" i="16"/>
  <c r="J264" i="16"/>
  <c r="K264" i="16"/>
  <c r="L264" i="16"/>
  <c r="B262" i="16"/>
  <c r="C262" i="16"/>
  <c r="D262" i="16"/>
  <c r="E262" i="16"/>
  <c r="F262" i="16"/>
  <c r="G262" i="16"/>
  <c r="H262" i="16"/>
  <c r="J262" i="16"/>
  <c r="K262" i="16"/>
  <c r="L262" i="16"/>
  <c r="A262" i="16"/>
  <c r="A255" i="16"/>
  <c r="B255" i="16"/>
  <c r="C255" i="16"/>
  <c r="D255" i="16"/>
  <c r="E255" i="16"/>
  <c r="F255" i="16"/>
  <c r="G255" i="16"/>
  <c r="H255" i="16"/>
  <c r="M255" i="16" s="1"/>
  <c r="A256" i="16"/>
  <c r="B256" i="16"/>
  <c r="C256" i="16"/>
  <c r="D256" i="16"/>
  <c r="E256" i="16"/>
  <c r="F256" i="16"/>
  <c r="G256" i="16"/>
  <c r="H256" i="16"/>
  <c r="M256" i="16" s="1"/>
  <c r="A257" i="16"/>
  <c r="B257" i="16"/>
  <c r="C257" i="16"/>
  <c r="D257" i="16"/>
  <c r="E257" i="16"/>
  <c r="F257" i="16"/>
  <c r="G257" i="16"/>
  <c r="H257" i="16"/>
  <c r="M257" i="16" s="1"/>
  <c r="A258" i="16"/>
  <c r="B258" i="16"/>
  <c r="C258" i="16"/>
  <c r="D258" i="16"/>
  <c r="E258" i="16"/>
  <c r="F258" i="16"/>
  <c r="G258" i="16"/>
  <c r="H258" i="16"/>
  <c r="M258" i="16" s="1"/>
  <c r="A259" i="16"/>
  <c r="B259" i="16"/>
  <c r="C259" i="16"/>
  <c r="D259" i="16"/>
  <c r="E259" i="16"/>
  <c r="F259" i="16"/>
  <c r="G259" i="16"/>
  <c r="H259" i="16"/>
  <c r="M259" i="16" s="1"/>
  <c r="A260" i="16"/>
  <c r="B260" i="16"/>
  <c r="C260" i="16"/>
  <c r="D260" i="16"/>
  <c r="E260" i="16"/>
  <c r="F260" i="16"/>
  <c r="G260" i="16"/>
  <c r="H260" i="16"/>
  <c r="M260" i="16" s="1"/>
  <c r="B254" i="16"/>
  <c r="C254" i="16"/>
  <c r="D254" i="16"/>
  <c r="E254" i="16"/>
  <c r="F254" i="16"/>
  <c r="G254" i="16"/>
  <c r="H254" i="16"/>
  <c r="A254" i="16"/>
  <c r="A239" i="16"/>
  <c r="B239" i="16"/>
  <c r="C239" i="16"/>
  <c r="D239" i="16"/>
  <c r="E239" i="16"/>
  <c r="F239" i="16"/>
  <c r="G239" i="16"/>
  <c r="H239" i="16"/>
  <c r="M239" i="16" s="1"/>
  <c r="A240" i="16"/>
  <c r="B240" i="16"/>
  <c r="C240" i="16"/>
  <c r="D240" i="16"/>
  <c r="E240" i="16"/>
  <c r="F240" i="16"/>
  <c r="G240" i="16"/>
  <c r="H240" i="16"/>
  <c r="M240" i="16" s="1"/>
  <c r="A241" i="16"/>
  <c r="B241" i="16"/>
  <c r="C241" i="16"/>
  <c r="D241" i="16"/>
  <c r="E241" i="16"/>
  <c r="F241" i="16"/>
  <c r="G241" i="16"/>
  <c r="H241" i="16"/>
  <c r="M241" i="16" s="1"/>
  <c r="A242" i="16"/>
  <c r="B242" i="16"/>
  <c r="C242" i="16"/>
  <c r="D242" i="16"/>
  <c r="E242" i="16"/>
  <c r="F242" i="16"/>
  <c r="G242" i="16"/>
  <c r="H242" i="16"/>
  <c r="M242" i="16" s="1"/>
  <c r="A243" i="16"/>
  <c r="B243" i="16"/>
  <c r="C243" i="16"/>
  <c r="D243" i="16"/>
  <c r="E243" i="16"/>
  <c r="F243" i="16"/>
  <c r="G243" i="16"/>
  <c r="H243" i="16"/>
  <c r="M243" i="16" s="1"/>
  <c r="A244" i="16"/>
  <c r="B244" i="16"/>
  <c r="C244" i="16"/>
  <c r="D244" i="16"/>
  <c r="E244" i="16"/>
  <c r="F244" i="16"/>
  <c r="G244" i="16"/>
  <c r="H244" i="16"/>
  <c r="M244" i="16" s="1"/>
  <c r="A245" i="16"/>
  <c r="B245" i="16"/>
  <c r="C245" i="16"/>
  <c r="D245" i="16"/>
  <c r="E245" i="16"/>
  <c r="F245" i="16"/>
  <c r="G245" i="16"/>
  <c r="H245" i="16"/>
  <c r="M245" i="16" s="1"/>
  <c r="A246" i="16"/>
  <c r="B246" i="16"/>
  <c r="C246" i="16"/>
  <c r="D246" i="16"/>
  <c r="E246" i="16"/>
  <c r="F246" i="16"/>
  <c r="G246" i="16"/>
  <c r="H246" i="16"/>
  <c r="M246" i="16" s="1"/>
  <c r="A247" i="16"/>
  <c r="B247" i="16"/>
  <c r="C247" i="16"/>
  <c r="D247" i="16"/>
  <c r="E247" i="16"/>
  <c r="F247" i="16"/>
  <c r="G247" i="16"/>
  <c r="H247" i="16"/>
  <c r="M247" i="16" s="1"/>
  <c r="A248" i="16"/>
  <c r="B248" i="16"/>
  <c r="C248" i="16"/>
  <c r="D248" i="16"/>
  <c r="E248" i="16"/>
  <c r="F248" i="16"/>
  <c r="G248" i="16"/>
  <c r="H248" i="16"/>
  <c r="M248" i="16" s="1"/>
  <c r="A249" i="16"/>
  <c r="B249" i="16"/>
  <c r="C249" i="16"/>
  <c r="D249" i="16"/>
  <c r="E249" i="16"/>
  <c r="F249" i="16"/>
  <c r="G249" i="16"/>
  <c r="H249" i="16"/>
  <c r="M249" i="16" s="1"/>
  <c r="A250" i="16"/>
  <c r="B250" i="16"/>
  <c r="C250" i="16"/>
  <c r="D250" i="16"/>
  <c r="E250" i="16"/>
  <c r="F250" i="16"/>
  <c r="G250" i="16"/>
  <c r="H250" i="16"/>
  <c r="M250" i="16" s="1"/>
  <c r="A251" i="16"/>
  <c r="B251" i="16"/>
  <c r="C251" i="16"/>
  <c r="D251" i="16"/>
  <c r="E251" i="16"/>
  <c r="F251" i="16"/>
  <c r="G251" i="16"/>
  <c r="H251" i="16"/>
  <c r="M251" i="16" s="1"/>
  <c r="A252" i="16"/>
  <c r="B252" i="16"/>
  <c r="C252" i="16"/>
  <c r="D252" i="16"/>
  <c r="E252" i="16"/>
  <c r="F252" i="16"/>
  <c r="G252" i="16"/>
  <c r="H252" i="16"/>
  <c r="M252" i="16" s="1"/>
  <c r="B238" i="16"/>
  <c r="C238" i="16"/>
  <c r="D238" i="16"/>
  <c r="E238" i="16"/>
  <c r="F238" i="16"/>
  <c r="G238" i="16"/>
  <c r="H238" i="16"/>
  <c r="A238" i="16"/>
  <c r="A219" i="16"/>
  <c r="B219" i="16"/>
  <c r="C219" i="16"/>
  <c r="D219" i="16"/>
  <c r="E219" i="16"/>
  <c r="F219" i="16"/>
  <c r="G219" i="16"/>
  <c r="H219" i="16"/>
  <c r="M219" i="16" s="1"/>
  <c r="K219" i="16"/>
  <c r="L219" i="16"/>
  <c r="A220" i="16"/>
  <c r="B220" i="16"/>
  <c r="C220" i="16"/>
  <c r="D220" i="16"/>
  <c r="E220" i="16"/>
  <c r="F220" i="16"/>
  <c r="G220" i="16"/>
  <c r="H220" i="16"/>
  <c r="M220" i="16" s="1"/>
  <c r="K220" i="16"/>
  <c r="L220" i="16"/>
  <c r="A221" i="16"/>
  <c r="B221" i="16"/>
  <c r="C221" i="16"/>
  <c r="D221" i="16"/>
  <c r="E221" i="16"/>
  <c r="F221" i="16"/>
  <c r="G221" i="16"/>
  <c r="H221" i="16"/>
  <c r="M221" i="16" s="1"/>
  <c r="K221" i="16"/>
  <c r="L221" i="16"/>
  <c r="A222" i="16"/>
  <c r="B222" i="16"/>
  <c r="C222" i="16"/>
  <c r="D222" i="16"/>
  <c r="E222" i="16"/>
  <c r="F222" i="16"/>
  <c r="G222" i="16"/>
  <c r="H222" i="16"/>
  <c r="M222" i="16" s="1"/>
  <c r="K222" i="16"/>
  <c r="L222" i="16"/>
  <c r="A223" i="16"/>
  <c r="B223" i="16"/>
  <c r="C223" i="16"/>
  <c r="D223" i="16"/>
  <c r="E223" i="16"/>
  <c r="F223" i="16"/>
  <c r="G223" i="16"/>
  <c r="H223" i="16"/>
  <c r="M223" i="16" s="1"/>
  <c r="K223" i="16"/>
  <c r="L223" i="16"/>
  <c r="A224" i="16"/>
  <c r="B224" i="16"/>
  <c r="C224" i="16"/>
  <c r="D224" i="16"/>
  <c r="E224" i="16"/>
  <c r="F224" i="16"/>
  <c r="G224" i="16"/>
  <c r="H224" i="16"/>
  <c r="M224" i="16" s="1"/>
  <c r="K224" i="16"/>
  <c r="L224" i="16"/>
  <c r="A225" i="16"/>
  <c r="B225" i="16"/>
  <c r="C225" i="16"/>
  <c r="D225" i="16"/>
  <c r="E225" i="16"/>
  <c r="F225" i="16"/>
  <c r="G225" i="16"/>
  <c r="H225" i="16"/>
  <c r="M225" i="16" s="1"/>
  <c r="K225" i="16"/>
  <c r="L225" i="16"/>
  <c r="A226" i="16"/>
  <c r="B226" i="16"/>
  <c r="C226" i="16"/>
  <c r="D226" i="16"/>
  <c r="E226" i="16"/>
  <c r="F226" i="16"/>
  <c r="G226" i="16"/>
  <c r="H226" i="16"/>
  <c r="M226" i="16" s="1"/>
  <c r="K226" i="16"/>
  <c r="L226" i="16"/>
  <c r="A227" i="16"/>
  <c r="B227" i="16"/>
  <c r="C227" i="16"/>
  <c r="D227" i="16"/>
  <c r="E227" i="16"/>
  <c r="F227" i="16"/>
  <c r="G227" i="16"/>
  <c r="H227" i="16"/>
  <c r="M227" i="16" s="1"/>
  <c r="K227" i="16"/>
  <c r="L227" i="16"/>
  <c r="A228" i="16"/>
  <c r="B228" i="16"/>
  <c r="C228" i="16"/>
  <c r="D228" i="16"/>
  <c r="E228" i="16"/>
  <c r="F228" i="16"/>
  <c r="G228" i="16"/>
  <c r="H228" i="16"/>
  <c r="M228" i="16" s="1"/>
  <c r="K228" i="16"/>
  <c r="L228" i="16"/>
  <c r="A229" i="16"/>
  <c r="B229" i="16"/>
  <c r="C229" i="16"/>
  <c r="D229" i="16"/>
  <c r="E229" i="16"/>
  <c r="F229" i="16"/>
  <c r="G229" i="16"/>
  <c r="H229" i="16"/>
  <c r="M229" i="16" s="1"/>
  <c r="K229" i="16"/>
  <c r="L229" i="16"/>
  <c r="A230" i="16"/>
  <c r="B230" i="16"/>
  <c r="C230" i="16"/>
  <c r="D230" i="16"/>
  <c r="E230" i="16"/>
  <c r="F230" i="16"/>
  <c r="G230" i="16"/>
  <c r="H230" i="16"/>
  <c r="M230" i="16" s="1"/>
  <c r="K230" i="16"/>
  <c r="L230" i="16"/>
  <c r="A231" i="16"/>
  <c r="B231" i="16"/>
  <c r="C231" i="16"/>
  <c r="D231" i="16"/>
  <c r="E231" i="16"/>
  <c r="F231" i="16"/>
  <c r="G231" i="16"/>
  <c r="H231" i="16"/>
  <c r="M231" i="16" s="1"/>
  <c r="K231" i="16"/>
  <c r="L231" i="16"/>
  <c r="A232" i="16"/>
  <c r="B232" i="16"/>
  <c r="C232" i="16"/>
  <c r="D232" i="16"/>
  <c r="E232" i="16"/>
  <c r="F232" i="16"/>
  <c r="G232" i="16"/>
  <c r="H232" i="16"/>
  <c r="M232" i="16" s="1"/>
  <c r="K232" i="16"/>
  <c r="L232" i="16"/>
  <c r="A233" i="16"/>
  <c r="B233" i="16"/>
  <c r="C233" i="16"/>
  <c r="D233" i="16"/>
  <c r="E233" i="16"/>
  <c r="F233" i="16"/>
  <c r="G233" i="16"/>
  <c r="H233" i="16"/>
  <c r="M233" i="16" s="1"/>
  <c r="K233" i="16"/>
  <c r="L233" i="16"/>
  <c r="A234" i="16"/>
  <c r="B234" i="16"/>
  <c r="C234" i="16"/>
  <c r="D234" i="16"/>
  <c r="E234" i="16"/>
  <c r="F234" i="16"/>
  <c r="G234" i="16"/>
  <c r="H234" i="16"/>
  <c r="M234" i="16" s="1"/>
  <c r="K234" i="16"/>
  <c r="L234" i="16"/>
  <c r="A235" i="16"/>
  <c r="B235" i="16"/>
  <c r="C235" i="16"/>
  <c r="D235" i="16"/>
  <c r="E235" i="16"/>
  <c r="F235" i="16"/>
  <c r="G235" i="16"/>
  <c r="H235" i="16"/>
  <c r="M235" i="16" s="1"/>
  <c r="K235" i="16"/>
  <c r="L235" i="16"/>
  <c r="A236" i="16"/>
  <c r="B236" i="16"/>
  <c r="C236" i="16"/>
  <c r="D236" i="16"/>
  <c r="E236" i="16"/>
  <c r="F236" i="16"/>
  <c r="G236" i="16"/>
  <c r="H236" i="16"/>
  <c r="M236" i="16" s="1"/>
  <c r="K236" i="16"/>
  <c r="L236" i="16"/>
  <c r="B218" i="16"/>
  <c r="C218" i="16"/>
  <c r="D218" i="16"/>
  <c r="E218" i="16"/>
  <c r="F218" i="16"/>
  <c r="G218" i="16"/>
  <c r="H218" i="16"/>
  <c r="K218" i="16"/>
  <c r="L218" i="16"/>
  <c r="A218" i="16"/>
  <c r="A199" i="16"/>
  <c r="B199" i="16"/>
  <c r="C199" i="16"/>
  <c r="D199" i="16"/>
  <c r="E199" i="16"/>
  <c r="F199" i="16"/>
  <c r="G199" i="16"/>
  <c r="H199" i="16"/>
  <c r="M199" i="16" s="1"/>
  <c r="K199" i="16"/>
  <c r="L199" i="16"/>
  <c r="A200" i="16"/>
  <c r="B200" i="16"/>
  <c r="C200" i="16"/>
  <c r="D200" i="16"/>
  <c r="E200" i="16"/>
  <c r="F200" i="16"/>
  <c r="G200" i="16"/>
  <c r="H200" i="16"/>
  <c r="M200" i="16" s="1"/>
  <c r="K200" i="16"/>
  <c r="L200" i="16"/>
  <c r="A201" i="16"/>
  <c r="B201" i="16"/>
  <c r="C201" i="16"/>
  <c r="D201" i="16"/>
  <c r="E201" i="16"/>
  <c r="F201" i="16"/>
  <c r="G201" i="16"/>
  <c r="H201" i="16"/>
  <c r="M201" i="16" s="1"/>
  <c r="K201" i="16"/>
  <c r="L201" i="16"/>
  <c r="A202" i="16"/>
  <c r="B202" i="16"/>
  <c r="C202" i="16"/>
  <c r="D202" i="16"/>
  <c r="E202" i="16"/>
  <c r="F202" i="16"/>
  <c r="G202" i="16"/>
  <c r="H202" i="16"/>
  <c r="M202" i="16" s="1"/>
  <c r="K202" i="16"/>
  <c r="L202" i="16"/>
  <c r="A203" i="16"/>
  <c r="B203" i="16"/>
  <c r="C203" i="16"/>
  <c r="D203" i="16"/>
  <c r="E203" i="16"/>
  <c r="F203" i="16"/>
  <c r="G203" i="16"/>
  <c r="H203" i="16"/>
  <c r="M203" i="16" s="1"/>
  <c r="K203" i="16"/>
  <c r="L203" i="16"/>
  <c r="A204" i="16"/>
  <c r="B204" i="16"/>
  <c r="C204" i="16"/>
  <c r="D204" i="16"/>
  <c r="E204" i="16"/>
  <c r="F204" i="16"/>
  <c r="G204" i="16"/>
  <c r="H204" i="16"/>
  <c r="M204" i="16" s="1"/>
  <c r="K204" i="16"/>
  <c r="L204" i="16"/>
  <c r="A205" i="16"/>
  <c r="B205" i="16"/>
  <c r="C205" i="16"/>
  <c r="D205" i="16"/>
  <c r="E205" i="16"/>
  <c r="F205" i="16"/>
  <c r="G205" i="16"/>
  <c r="H205" i="16"/>
  <c r="M205" i="16" s="1"/>
  <c r="K205" i="16"/>
  <c r="L205" i="16"/>
  <c r="A206" i="16"/>
  <c r="B206" i="16"/>
  <c r="C206" i="16"/>
  <c r="D206" i="16"/>
  <c r="E206" i="16"/>
  <c r="F206" i="16"/>
  <c r="G206" i="16"/>
  <c r="H206" i="16"/>
  <c r="M206" i="16" s="1"/>
  <c r="K206" i="16"/>
  <c r="L206" i="16"/>
  <c r="A207" i="16"/>
  <c r="B207" i="16"/>
  <c r="C207" i="16"/>
  <c r="D207" i="16"/>
  <c r="E207" i="16"/>
  <c r="F207" i="16"/>
  <c r="G207" i="16"/>
  <c r="H207" i="16"/>
  <c r="M207" i="16" s="1"/>
  <c r="K207" i="16"/>
  <c r="L207" i="16"/>
  <c r="A208" i="16"/>
  <c r="B208" i="16"/>
  <c r="C208" i="16"/>
  <c r="D208" i="16"/>
  <c r="E208" i="16"/>
  <c r="F208" i="16"/>
  <c r="G208" i="16"/>
  <c r="H208" i="16"/>
  <c r="M208" i="16" s="1"/>
  <c r="K208" i="16"/>
  <c r="L208" i="16"/>
  <c r="A209" i="16"/>
  <c r="B209" i="16"/>
  <c r="C209" i="16"/>
  <c r="D209" i="16"/>
  <c r="E209" i="16"/>
  <c r="F209" i="16"/>
  <c r="G209" i="16"/>
  <c r="H209" i="16"/>
  <c r="M209" i="16" s="1"/>
  <c r="K209" i="16"/>
  <c r="L209" i="16"/>
  <c r="A210" i="16"/>
  <c r="B210" i="16"/>
  <c r="C210" i="16"/>
  <c r="D210" i="16"/>
  <c r="E210" i="16"/>
  <c r="F210" i="16"/>
  <c r="G210" i="16"/>
  <c r="H210" i="16"/>
  <c r="M210" i="16" s="1"/>
  <c r="K210" i="16"/>
  <c r="L210" i="16"/>
  <c r="A211" i="16"/>
  <c r="B211" i="16"/>
  <c r="C211" i="16"/>
  <c r="D211" i="16"/>
  <c r="E211" i="16"/>
  <c r="F211" i="16"/>
  <c r="G211" i="16"/>
  <c r="H211" i="16"/>
  <c r="M211" i="16" s="1"/>
  <c r="K211" i="16"/>
  <c r="L211" i="16"/>
  <c r="A212" i="16"/>
  <c r="B212" i="16"/>
  <c r="C212" i="16"/>
  <c r="D212" i="16"/>
  <c r="E212" i="16"/>
  <c r="F212" i="16"/>
  <c r="G212" i="16"/>
  <c r="H212" i="16"/>
  <c r="M212" i="16" s="1"/>
  <c r="K212" i="16"/>
  <c r="L212" i="16"/>
  <c r="A213" i="16"/>
  <c r="B213" i="16"/>
  <c r="C213" i="16"/>
  <c r="D213" i="16"/>
  <c r="E213" i="16"/>
  <c r="F213" i="16"/>
  <c r="G213" i="16"/>
  <c r="H213" i="16"/>
  <c r="M213" i="16" s="1"/>
  <c r="K213" i="16"/>
  <c r="L213" i="16"/>
  <c r="A214" i="16"/>
  <c r="B214" i="16"/>
  <c r="C214" i="16"/>
  <c r="D214" i="16"/>
  <c r="E214" i="16"/>
  <c r="F214" i="16"/>
  <c r="G214" i="16"/>
  <c r="H214" i="16"/>
  <c r="M214" i="16" s="1"/>
  <c r="K214" i="16"/>
  <c r="L214" i="16"/>
  <c r="A215" i="16"/>
  <c r="B215" i="16"/>
  <c r="C215" i="16"/>
  <c r="D215" i="16"/>
  <c r="E215" i="16"/>
  <c r="F215" i="16"/>
  <c r="G215" i="16"/>
  <c r="H215" i="16"/>
  <c r="M215" i="16" s="1"/>
  <c r="K215" i="16"/>
  <c r="L215" i="16"/>
  <c r="A216" i="16"/>
  <c r="B216" i="16"/>
  <c r="C216" i="16"/>
  <c r="D216" i="16"/>
  <c r="E216" i="16"/>
  <c r="F216" i="16"/>
  <c r="G216" i="16"/>
  <c r="H216" i="16"/>
  <c r="M216" i="16" s="1"/>
  <c r="K216" i="16"/>
  <c r="L216" i="16"/>
  <c r="B198" i="16"/>
  <c r="C198" i="16"/>
  <c r="D198" i="16"/>
  <c r="E198" i="16"/>
  <c r="F198" i="16"/>
  <c r="G198" i="16"/>
  <c r="H198" i="16"/>
  <c r="K198" i="16"/>
  <c r="L198" i="16"/>
  <c r="A198" i="16"/>
  <c r="A175" i="16"/>
  <c r="B175" i="16"/>
  <c r="C175" i="16"/>
  <c r="D175" i="16"/>
  <c r="E175" i="16"/>
  <c r="F175" i="16"/>
  <c r="G175" i="16"/>
  <c r="H175" i="16"/>
  <c r="M175" i="16" s="1"/>
  <c r="K175" i="16"/>
  <c r="L175" i="16"/>
  <c r="A176" i="16"/>
  <c r="B176" i="16"/>
  <c r="C176" i="16"/>
  <c r="D176" i="16"/>
  <c r="E176" i="16"/>
  <c r="F176" i="16"/>
  <c r="G176" i="16"/>
  <c r="H176" i="16"/>
  <c r="M176" i="16" s="1"/>
  <c r="K176" i="16"/>
  <c r="L176" i="16"/>
  <c r="A177" i="16"/>
  <c r="B177" i="16"/>
  <c r="C177" i="16"/>
  <c r="D177" i="16"/>
  <c r="E177" i="16"/>
  <c r="F177" i="16"/>
  <c r="G177" i="16"/>
  <c r="H177" i="16"/>
  <c r="M177" i="16" s="1"/>
  <c r="K177" i="16"/>
  <c r="L177" i="16"/>
  <c r="A178" i="16"/>
  <c r="B178" i="16"/>
  <c r="C178" i="16"/>
  <c r="D178" i="16"/>
  <c r="E178" i="16"/>
  <c r="F178" i="16"/>
  <c r="G178" i="16"/>
  <c r="H178" i="16"/>
  <c r="M178" i="16" s="1"/>
  <c r="K178" i="16"/>
  <c r="L178" i="16"/>
  <c r="A179" i="16"/>
  <c r="B179" i="16"/>
  <c r="C179" i="16"/>
  <c r="D179" i="16"/>
  <c r="E179" i="16"/>
  <c r="F179" i="16"/>
  <c r="G179" i="16"/>
  <c r="H179" i="16"/>
  <c r="M179" i="16" s="1"/>
  <c r="K179" i="16"/>
  <c r="L179" i="16"/>
  <c r="A180" i="16"/>
  <c r="B180" i="16"/>
  <c r="C180" i="16"/>
  <c r="D180" i="16"/>
  <c r="E180" i="16"/>
  <c r="F180" i="16"/>
  <c r="G180" i="16"/>
  <c r="H180" i="16"/>
  <c r="M180" i="16" s="1"/>
  <c r="K180" i="16"/>
  <c r="L180" i="16"/>
  <c r="A181" i="16"/>
  <c r="B181" i="16"/>
  <c r="C181" i="16"/>
  <c r="D181" i="16"/>
  <c r="E181" i="16"/>
  <c r="F181" i="16"/>
  <c r="G181" i="16"/>
  <c r="H181" i="16"/>
  <c r="M181" i="16" s="1"/>
  <c r="K181" i="16"/>
  <c r="L181" i="16"/>
  <c r="A182" i="16"/>
  <c r="B182" i="16"/>
  <c r="C182" i="16"/>
  <c r="D182" i="16"/>
  <c r="E182" i="16"/>
  <c r="F182" i="16"/>
  <c r="G182" i="16"/>
  <c r="H182" i="16"/>
  <c r="M182" i="16" s="1"/>
  <c r="K182" i="16"/>
  <c r="L182" i="16"/>
  <c r="A183" i="16"/>
  <c r="B183" i="16"/>
  <c r="C183" i="16"/>
  <c r="D183" i="16"/>
  <c r="E183" i="16"/>
  <c r="F183" i="16"/>
  <c r="G183" i="16"/>
  <c r="H183" i="16"/>
  <c r="M183" i="16" s="1"/>
  <c r="K183" i="16"/>
  <c r="L183" i="16"/>
  <c r="A184" i="16"/>
  <c r="B184" i="16"/>
  <c r="C184" i="16"/>
  <c r="D184" i="16"/>
  <c r="E184" i="16"/>
  <c r="F184" i="16"/>
  <c r="G184" i="16"/>
  <c r="H184" i="16"/>
  <c r="M184" i="16" s="1"/>
  <c r="K184" i="16"/>
  <c r="L184" i="16"/>
  <c r="A185" i="16"/>
  <c r="B185" i="16"/>
  <c r="C185" i="16"/>
  <c r="D185" i="16"/>
  <c r="E185" i="16"/>
  <c r="F185" i="16"/>
  <c r="G185" i="16"/>
  <c r="H185" i="16"/>
  <c r="M185" i="16" s="1"/>
  <c r="K185" i="16"/>
  <c r="L185" i="16"/>
  <c r="A186" i="16"/>
  <c r="B186" i="16"/>
  <c r="C186" i="16"/>
  <c r="D186" i="16"/>
  <c r="E186" i="16"/>
  <c r="F186" i="16"/>
  <c r="G186" i="16"/>
  <c r="H186" i="16"/>
  <c r="M186" i="16" s="1"/>
  <c r="K186" i="16"/>
  <c r="L186" i="16"/>
  <c r="A187" i="16"/>
  <c r="B187" i="16"/>
  <c r="C187" i="16"/>
  <c r="D187" i="16"/>
  <c r="E187" i="16"/>
  <c r="F187" i="16"/>
  <c r="G187" i="16"/>
  <c r="H187" i="16"/>
  <c r="M187" i="16" s="1"/>
  <c r="K187" i="16"/>
  <c r="L187" i="16"/>
  <c r="A188" i="16"/>
  <c r="B188" i="16"/>
  <c r="C188" i="16"/>
  <c r="D188" i="16"/>
  <c r="E188" i="16"/>
  <c r="F188" i="16"/>
  <c r="G188" i="16"/>
  <c r="H188" i="16"/>
  <c r="M188" i="16" s="1"/>
  <c r="K188" i="16"/>
  <c r="L188" i="16"/>
  <c r="A189" i="16"/>
  <c r="B189" i="16"/>
  <c r="C189" i="16"/>
  <c r="D189" i="16"/>
  <c r="E189" i="16"/>
  <c r="F189" i="16"/>
  <c r="G189" i="16"/>
  <c r="H189" i="16"/>
  <c r="M189" i="16" s="1"/>
  <c r="K189" i="16"/>
  <c r="L189" i="16"/>
  <c r="A190" i="16"/>
  <c r="B190" i="16"/>
  <c r="C190" i="16"/>
  <c r="D190" i="16"/>
  <c r="E190" i="16"/>
  <c r="F190" i="16"/>
  <c r="G190" i="16"/>
  <c r="H190" i="16"/>
  <c r="M190" i="16" s="1"/>
  <c r="K190" i="16"/>
  <c r="L190" i="16"/>
  <c r="A191" i="16"/>
  <c r="B191" i="16"/>
  <c r="C191" i="16"/>
  <c r="D191" i="16"/>
  <c r="E191" i="16"/>
  <c r="F191" i="16"/>
  <c r="G191" i="16"/>
  <c r="H191" i="16"/>
  <c r="M191" i="16" s="1"/>
  <c r="K191" i="16"/>
  <c r="L191" i="16"/>
  <c r="A192" i="16"/>
  <c r="B192" i="16"/>
  <c r="C192" i="16"/>
  <c r="D192" i="16"/>
  <c r="E192" i="16"/>
  <c r="F192" i="16"/>
  <c r="G192" i="16"/>
  <c r="H192" i="16"/>
  <c r="M192" i="16" s="1"/>
  <c r="K192" i="16"/>
  <c r="L192" i="16"/>
  <c r="A193" i="16"/>
  <c r="B193" i="16"/>
  <c r="C193" i="16"/>
  <c r="D193" i="16"/>
  <c r="E193" i="16"/>
  <c r="F193" i="16"/>
  <c r="G193" i="16"/>
  <c r="H193" i="16"/>
  <c r="M193" i="16" s="1"/>
  <c r="K193" i="16"/>
  <c r="L193" i="16"/>
  <c r="A194" i="16"/>
  <c r="B194" i="16"/>
  <c r="C194" i="16"/>
  <c r="D194" i="16"/>
  <c r="E194" i="16"/>
  <c r="F194" i="16"/>
  <c r="G194" i="16"/>
  <c r="H194" i="16"/>
  <c r="M194" i="16" s="1"/>
  <c r="K194" i="16"/>
  <c r="L194" i="16"/>
  <c r="A195" i="16"/>
  <c r="B195" i="16"/>
  <c r="C195" i="16"/>
  <c r="D195" i="16"/>
  <c r="E195" i="16"/>
  <c r="F195" i="16"/>
  <c r="G195" i="16"/>
  <c r="H195" i="16"/>
  <c r="M195" i="16" s="1"/>
  <c r="K195" i="16"/>
  <c r="L195" i="16"/>
  <c r="A196" i="16"/>
  <c r="B196" i="16"/>
  <c r="C196" i="16"/>
  <c r="D196" i="16"/>
  <c r="E196" i="16"/>
  <c r="F196" i="16"/>
  <c r="G196" i="16"/>
  <c r="H196" i="16"/>
  <c r="M196" i="16" s="1"/>
  <c r="K196" i="16"/>
  <c r="L196" i="16"/>
  <c r="B174" i="16"/>
  <c r="C174" i="16"/>
  <c r="D174" i="16"/>
  <c r="E174" i="16"/>
  <c r="F174" i="16"/>
  <c r="G174" i="16"/>
  <c r="H174" i="16"/>
  <c r="K174" i="16"/>
  <c r="L174" i="16"/>
  <c r="A174" i="16"/>
  <c r="A155" i="16"/>
  <c r="B155" i="16"/>
  <c r="C155" i="16"/>
  <c r="D155" i="16"/>
  <c r="E155" i="16"/>
  <c r="F155" i="16"/>
  <c r="G155" i="16"/>
  <c r="H155" i="16"/>
  <c r="M155" i="16" s="1"/>
  <c r="K155" i="16"/>
  <c r="L155" i="16"/>
  <c r="A156" i="16"/>
  <c r="B156" i="16"/>
  <c r="C156" i="16"/>
  <c r="D156" i="16"/>
  <c r="E156" i="16"/>
  <c r="F156" i="16"/>
  <c r="G156" i="16"/>
  <c r="H156" i="16"/>
  <c r="M156" i="16" s="1"/>
  <c r="K156" i="16"/>
  <c r="L156" i="16"/>
  <c r="A157" i="16"/>
  <c r="B157" i="16"/>
  <c r="C157" i="16"/>
  <c r="D157" i="16"/>
  <c r="E157" i="16"/>
  <c r="F157" i="16"/>
  <c r="G157" i="16"/>
  <c r="H157" i="16"/>
  <c r="M157" i="16" s="1"/>
  <c r="K157" i="16"/>
  <c r="L157" i="16"/>
  <c r="A158" i="16"/>
  <c r="B158" i="16"/>
  <c r="C158" i="16"/>
  <c r="D158" i="16"/>
  <c r="E158" i="16"/>
  <c r="F158" i="16"/>
  <c r="G158" i="16"/>
  <c r="H158" i="16"/>
  <c r="M158" i="16" s="1"/>
  <c r="K158" i="16"/>
  <c r="L158" i="16"/>
  <c r="A159" i="16"/>
  <c r="B159" i="16"/>
  <c r="C159" i="16"/>
  <c r="D159" i="16"/>
  <c r="E159" i="16"/>
  <c r="F159" i="16"/>
  <c r="G159" i="16"/>
  <c r="H159" i="16"/>
  <c r="M159" i="16" s="1"/>
  <c r="K159" i="16"/>
  <c r="L159" i="16"/>
  <c r="A160" i="16"/>
  <c r="B160" i="16"/>
  <c r="C160" i="16"/>
  <c r="D160" i="16"/>
  <c r="E160" i="16"/>
  <c r="F160" i="16"/>
  <c r="G160" i="16"/>
  <c r="H160" i="16"/>
  <c r="M160" i="16" s="1"/>
  <c r="K160" i="16"/>
  <c r="L160" i="16"/>
  <c r="A161" i="16"/>
  <c r="B161" i="16"/>
  <c r="C161" i="16"/>
  <c r="D161" i="16"/>
  <c r="E161" i="16"/>
  <c r="F161" i="16"/>
  <c r="G161" i="16"/>
  <c r="H161" i="16"/>
  <c r="M161" i="16" s="1"/>
  <c r="K161" i="16"/>
  <c r="L161" i="16"/>
  <c r="A162" i="16"/>
  <c r="B162" i="16"/>
  <c r="C162" i="16"/>
  <c r="D162" i="16"/>
  <c r="E162" i="16"/>
  <c r="F162" i="16"/>
  <c r="G162" i="16"/>
  <c r="H162" i="16"/>
  <c r="M162" i="16" s="1"/>
  <c r="K162" i="16"/>
  <c r="L162" i="16"/>
  <c r="A163" i="16"/>
  <c r="B163" i="16"/>
  <c r="C163" i="16"/>
  <c r="D163" i="16"/>
  <c r="E163" i="16"/>
  <c r="F163" i="16"/>
  <c r="G163" i="16"/>
  <c r="H163" i="16"/>
  <c r="M163" i="16" s="1"/>
  <c r="K163" i="16"/>
  <c r="L163" i="16"/>
  <c r="A164" i="16"/>
  <c r="B164" i="16"/>
  <c r="C164" i="16"/>
  <c r="D164" i="16"/>
  <c r="E164" i="16"/>
  <c r="F164" i="16"/>
  <c r="G164" i="16"/>
  <c r="H164" i="16"/>
  <c r="M164" i="16" s="1"/>
  <c r="K164" i="16"/>
  <c r="L164" i="16"/>
  <c r="A165" i="16"/>
  <c r="B165" i="16"/>
  <c r="C165" i="16"/>
  <c r="D165" i="16"/>
  <c r="E165" i="16"/>
  <c r="F165" i="16"/>
  <c r="G165" i="16"/>
  <c r="H165" i="16"/>
  <c r="M165" i="16" s="1"/>
  <c r="K165" i="16"/>
  <c r="L165" i="16"/>
  <c r="A166" i="16"/>
  <c r="B166" i="16"/>
  <c r="C166" i="16"/>
  <c r="D166" i="16"/>
  <c r="E166" i="16"/>
  <c r="F166" i="16"/>
  <c r="G166" i="16"/>
  <c r="H166" i="16"/>
  <c r="M166" i="16" s="1"/>
  <c r="K166" i="16"/>
  <c r="L166" i="16"/>
  <c r="A167" i="16"/>
  <c r="B167" i="16"/>
  <c r="C167" i="16"/>
  <c r="D167" i="16"/>
  <c r="E167" i="16"/>
  <c r="F167" i="16"/>
  <c r="G167" i="16"/>
  <c r="H167" i="16"/>
  <c r="M167" i="16" s="1"/>
  <c r="K167" i="16"/>
  <c r="L167" i="16"/>
  <c r="A168" i="16"/>
  <c r="B168" i="16"/>
  <c r="C168" i="16"/>
  <c r="D168" i="16"/>
  <c r="E168" i="16"/>
  <c r="F168" i="16"/>
  <c r="G168" i="16"/>
  <c r="H168" i="16"/>
  <c r="M168" i="16" s="1"/>
  <c r="K168" i="16"/>
  <c r="L168" i="16"/>
  <c r="A169" i="16"/>
  <c r="B169" i="16"/>
  <c r="C169" i="16"/>
  <c r="D169" i="16"/>
  <c r="E169" i="16"/>
  <c r="F169" i="16"/>
  <c r="G169" i="16"/>
  <c r="H169" i="16"/>
  <c r="M169" i="16" s="1"/>
  <c r="K169" i="16"/>
  <c r="L169" i="16"/>
  <c r="A170" i="16"/>
  <c r="B170" i="16"/>
  <c r="C170" i="16"/>
  <c r="D170" i="16"/>
  <c r="E170" i="16"/>
  <c r="F170" i="16"/>
  <c r="G170" i="16"/>
  <c r="H170" i="16"/>
  <c r="M170" i="16" s="1"/>
  <c r="K170" i="16"/>
  <c r="L170" i="16"/>
  <c r="A171" i="16"/>
  <c r="B171" i="16"/>
  <c r="C171" i="16"/>
  <c r="D171" i="16"/>
  <c r="E171" i="16"/>
  <c r="F171" i="16"/>
  <c r="G171" i="16"/>
  <c r="H171" i="16"/>
  <c r="M171" i="16" s="1"/>
  <c r="K171" i="16"/>
  <c r="L171" i="16"/>
  <c r="A172" i="16"/>
  <c r="B172" i="16"/>
  <c r="C172" i="16"/>
  <c r="D172" i="16"/>
  <c r="E172" i="16"/>
  <c r="F172" i="16"/>
  <c r="G172" i="16"/>
  <c r="H172" i="16"/>
  <c r="M172" i="16" s="1"/>
  <c r="K172" i="16"/>
  <c r="L172" i="16"/>
  <c r="B154" i="16"/>
  <c r="C154" i="16"/>
  <c r="D154" i="16"/>
  <c r="E154" i="16"/>
  <c r="F154" i="16"/>
  <c r="G154" i="16"/>
  <c r="H154" i="16"/>
  <c r="K154" i="16"/>
  <c r="L154" i="16"/>
  <c r="A154" i="16"/>
  <c r="H98" i="2"/>
  <c r="K98" i="2" s="1"/>
  <c r="I98" i="2"/>
  <c r="K261" i="16" l="1"/>
  <c r="M274" i="16"/>
  <c r="H273" i="16"/>
  <c r="J279" i="16"/>
  <c r="M392" i="16"/>
  <c r="D448" i="16"/>
  <c r="C448" i="16"/>
  <c r="D441" i="16"/>
  <c r="D443" i="16"/>
  <c r="D442" i="16"/>
  <c r="M273" i="16"/>
  <c r="M385" i="16"/>
  <c r="M377" i="16"/>
  <c r="M361" i="16"/>
  <c r="M298" i="16"/>
  <c r="M279" i="16"/>
  <c r="M341" i="16"/>
  <c r="H153" i="16"/>
  <c r="J153" i="16"/>
  <c r="K153" i="16" l="1"/>
  <c r="E407" i="16"/>
  <c r="E448" i="16"/>
  <c r="E445" i="16"/>
  <c r="D445" i="16"/>
  <c r="A149" i="16"/>
  <c r="B149" i="16"/>
  <c r="C149" i="16"/>
  <c r="D149" i="16"/>
  <c r="E149" i="16"/>
  <c r="F149" i="16"/>
  <c r="G149" i="16"/>
  <c r="H149" i="16"/>
  <c r="M149" i="16" s="1"/>
  <c r="K149" i="16"/>
  <c r="K147" i="16" s="1"/>
  <c r="L149" i="16"/>
  <c r="A150" i="16"/>
  <c r="B150" i="16"/>
  <c r="C150" i="16"/>
  <c r="D150" i="16"/>
  <c r="E150" i="16"/>
  <c r="F150" i="16"/>
  <c r="G150" i="16"/>
  <c r="H150" i="16"/>
  <c r="M150" i="16" s="1"/>
  <c r="K150" i="16"/>
  <c r="L150" i="16"/>
  <c r="A151" i="16"/>
  <c r="B151" i="16"/>
  <c r="C151" i="16"/>
  <c r="D151" i="16"/>
  <c r="E151" i="16"/>
  <c r="F151" i="16"/>
  <c r="G151" i="16"/>
  <c r="H151" i="16"/>
  <c r="M151" i="16" s="1"/>
  <c r="K151" i="16"/>
  <c r="L151" i="16"/>
  <c r="B148" i="16"/>
  <c r="C148" i="16"/>
  <c r="D148" i="16"/>
  <c r="E148" i="16"/>
  <c r="F148" i="16"/>
  <c r="G148" i="16"/>
  <c r="H148" i="16"/>
  <c r="L148" i="16"/>
  <c r="E442" i="16" s="1"/>
  <c r="A148" i="16"/>
  <c r="M148" i="16"/>
  <c r="M263" i="16"/>
  <c r="M264" i="16"/>
  <c r="M262" i="16"/>
  <c r="M254" i="16"/>
  <c r="M238" i="16"/>
  <c r="M218" i="16"/>
  <c r="M198" i="16"/>
  <c r="M174" i="16"/>
  <c r="M154" i="16"/>
  <c r="M153" i="16" s="1"/>
  <c r="J385" i="16"/>
  <c r="H385" i="16"/>
  <c r="J377" i="16"/>
  <c r="H377" i="16"/>
  <c r="J361" i="16"/>
  <c r="H361" i="16"/>
  <c r="J341" i="16"/>
  <c r="H341" i="16"/>
  <c r="J298" i="16"/>
  <c r="H298" i="16"/>
  <c r="H279" i="16"/>
  <c r="J261" i="16"/>
  <c r="H261" i="16"/>
  <c r="J253" i="16"/>
  <c r="H253" i="16"/>
  <c r="K253" i="16" s="1"/>
  <c r="J237" i="16"/>
  <c r="H237" i="16"/>
  <c r="K237" i="16" s="1"/>
  <c r="J217" i="16"/>
  <c r="H217" i="16"/>
  <c r="K217" i="16" s="1"/>
  <c r="J197" i="16"/>
  <c r="H197" i="16"/>
  <c r="J173" i="16"/>
  <c r="H173" i="16"/>
  <c r="F73" i="24"/>
  <c r="F74" i="24" s="1"/>
  <c r="D73" i="24"/>
  <c r="D74" i="24" s="1"/>
  <c r="C73" i="24"/>
  <c r="C74" i="24" s="1"/>
  <c r="E74" i="24" s="1"/>
  <c r="E72" i="24"/>
  <c r="E71" i="24"/>
  <c r="E70" i="24"/>
  <c r="E73" i="24" s="1"/>
  <c r="F69" i="24"/>
  <c r="G69" i="24" s="1"/>
  <c r="D69" i="24"/>
  <c r="C69" i="24"/>
  <c r="E68" i="24"/>
  <c r="E67" i="24"/>
  <c r="E66" i="24"/>
  <c r="E69" i="24" s="1"/>
  <c r="F65" i="24"/>
  <c r="G65" i="24" s="1"/>
  <c r="E65" i="24"/>
  <c r="D65" i="24"/>
  <c r="C65" i="24"/>
  <c r="E64" i="24"/>
  <c r="E63" i="24"/>
  <c r="E62" i="24"/>
  <c r="B9" i="24"/>
  <c r="B9" i="23"/>
  <c r="F73" i="23"/>
  <c r="D73" i="23"/>
  <c r="C73" i="23"/>
  <c r="E72" i="23"/>
  <c r="E71" i="23"/>
  <c r="E70" i="23"/>
  <c r="F69" i="23"/>
  <c r="D69" i="23"/>
  <c r="C69" i="23"/>
  <c r="E68" i="23"/>
  <c r="E67" i="23"/>
  <c r="E66" i="23"/>
  <c r="F65" i="23"/>
  <c r="D65" i="23"/>
  <c r="C65" i="23"/>
  <c r="E64" i="23"/>
  <c r="E63" i="23"/>
  <c r="E62" i="23"/>
  <c r="K173" i="16" l="1"/>
  <c r="K197" i="16"/>
  <c r="H147" i="16"/>
  <c r="B442" i="16"/>
  <c r="C441" i="16"/>
  <c r="C442" i="16"/>
  <c r="B441" i="16"/>
  <c r="B443" i="16"/>
  <c r="C443" i="16"/>
  <c r="E443" i="16"/>
  <c r="E441" i="16"/>
  <c r="K385" i="16"/>
  <c r="B445" i="16" s="1"/>
  <c r="K341" i="16"/>
  <c r="M253" i="16"/>
  <c r="M217" i="16"/>
  <c r="M261" i="16"/>
  <c r="C445" i="16" s="1"/>
  <c r="M237" i="16"/>
  <c r="M147" i="16"/>
  <c r="M197" i="16"/>
  <c r="H152" i="16"/>
  <c r="M173" i="16"/>
  <c r="K361" i="16"/>
  <c r="J152" i="16"/>
  <c r="J265" i="16" s="1"/>
  <c r="K377" i="16"/>
  <c r="K298" i="16"/>
  <c r="K273" i="16"/>
  <c r="K279" i="16"/>
  <c r="G64" i="24"/>
  <c r="G63" i="24"/>
  <c r="G68" i="24"/>
  <c r="G66" i="24"/>
  <c r="G71" i="24"/>
  <c r="G62" i="24"/>
  <c r="G72" i="24"/>
  <c r="G70" i="24"/>
  <c r="G67" i="24"/>
  <c r="G73" i="24"/>
  <c r="G74" i="24" s="1"/>
  <c r="E73" i="23"/>
  <c r="E69" i="23"/>
  <c r="C74" i="23"/>
  <c r="E74" i="23" s="1"/>
  <c r="D74" i="23"/>
  <c r="E65" i="23"/>
  <c r="F74" i="23"/>
  <c r="G69" i="23" s="1"/>
  <c r="B27" i="22"/>
  <c r="B20" i="22"/>
  <c r="H265" i="16" l="1"/>
  <c r="K152" i="16"/>
  <c r="K265" i="16" s="1"/>
  <c r="M152" i="16"/>
  <c r="M265" i="16" s="1"/>
  <c r="G70" i="23"/>
  <c r="G64" i="23"/>
  <c r="G71" i="23"/>
  <c r="G68" i="23"/>
  <c r="G72" i="23"/>
  <c r="G65" i="23"/>
  <c r="G62" i="23"/>
  <c r="G63" i="23"/>
  <c r="G66" i="23"/>
  <c r="G67" i="23"/>
  <c r="G73" i="23"/>
  <c r="G74" i="23" s="1"/>
  <c r="H180" i="2"/>
  <c r="K180" i="2" s="1"/>
  <c r="H201" i="2"/>
  <c r="K201" i="2" s="1"/>
  <c r="I201" i="2"/>
  <c r="H225" i="2"/>
  <c r="I225" i="2"/>
  <c r="J322" i="16"/>
  <c r="J278" i="16" s="1"/>
  <c r="J389" i="16" s="1"/>
  <c r="H264" i="2"/>
  <c r="I264" i="2"/>
  <c r="H280" i="2"/>
  <c r="K280" i="2" s="1"/>
  <c r="H288" i="2"/>
  <c r="K288" i="2" s="1"/>
  <c r="I162" i="2"/>
  <c r="H162" i="2"/>
  <c r="H54" i="2"/>
  <c r="K54" i="2" s="1"/>
  <c r="I74" i="2"/>
  <c r="H74" i="2"/>
  <c r="B305" i="2"/>
  <c r="B304" i="2"/>
  <c r="K225" i="2" l="1"/>
  <c r="K74" i="2"/>
  <c r="K264" i="2"/>
  <c r="H322" i="16"/>
  <c r="M322" i="16"/>
  <c r="M278" i="16" s="1"/>
  <c r="M389" i="16" s="1"/>
  <c r="M266" i="16"/>
  <c r="J393" i="16"/>
  <c r="K179" i="2"/>
  <c r="K292" i="2" s="1"/>
  <c r="I179" i="2"/>
  <c r="I292" i="2" s="1"/>
  <c r="H179" i="2"/>
  <c r="H292" i="2" s="1"/>
  <c r="H53" i="2"/>
  <c r="H166" i="2" s="1"/>
  <c r="I53" i="2"/>
  <c r="B306" i="2"/>
  <c r="B307" i="2"/>
  <c r="H278" i="16" l="1"/>
  <c r="H389" i="16" s="1"/>
  <c r="H390" i="16" s="1"/>
  <c r="H391" i="16" s="1"/>
  <c r="K53" i="2"/>
  <c r="K166" i="2" s="1"/>
  <c r="I166" i="2"/>
  <c r="J53" i="2"/>
  <c r="J166" i="2" s="1"/>
  <c r="H167" i="2"/>
  <c r="H266" i="16" s="1"/>
  <c r="H268" i="16" s="1"/>
  <c r="K322" i="16"/>
  <c r="K278" i="16" s="1"/>
  <c r="K389" i="16" s="1"/>
  <c r="K390" i="16" s="1"/>
  <c r="M268" i="16"/>
  <c r="M390" i="16"/>
  <c r="B411" i="16" s="1"/>
  <c r="H293" i="2"/>
  <c r="H294" i="2" s="1"/>
  <c r="H296" i="2" s="1"/>
  <c r="I293" i="2"/>
  <c r="B308" i="2"/>
  <c r="I167" i="2" l="1"/>
  <c r="J167" i="2"/>
  <c r="J169" i="2" s="1"/>
  <c r="J299" i="2" s="1"/>
  <c r="K167" i="2"/>
  <c r="K266" i="16" s="1"/>
  <c r="I294" i="2"/>
  <c r="I390" i="16"/>
  <c r="H169" i="2"/>
  <c r="H299" i="2" s="1"/>
  <c r="M391" i="16"/>
  <c r="B414" i="16" s="1"/>
  <c r="B415" i="16" s="1"/>
  <c r="D446" i="16"/>
  <c r="E446" i="16"/>
  <c r="K391" i="16"/>
  <c r="B447" i="16" s="1"/>
  <c r="K293" i="2"/>
  <c r="H393" i="16"/>
  <c r="I266" i="16" l="1"/>
  <c r="I268" i="16" s="1"/>
  <c r="J266" i="16"/>
  <c r="J268" i="16" s="1"/>
  <c r="J396" i="16" s="1"/>
  <c r="K294" i="2"/>
  <c r="K296" i="2" s="1"/>
  <c r="K169" i="2"/>
  <c r="I169" i="2"/>
  <c r="I296" i="2"/>
  <c r="I299" i="2" s="1"/>
  <c r="I391" i="16"/>
  <c r="I393" i="16" s="1"/>
  <c r="I396" i="16" s="1"/>
  <c r="K393" i="16"/>
  <c r="M393" i="16"/>
  <c r="M396" i="16" s="1"/>
  <c r="B446" i="16"/>
  <c r="H396" i="16"/>
  <c r="B36" i="16" s="1"/>
  <c r="B12" i="22"/>
  <c r="E308" i="2"/>
  <c r="B412" i="16" l="1"/>
  <c r="B13" i="22"/>
  <c r="K299" i="2"/>
  <c r="B14" i="22" s="1"/>
  <c r="B16" i="22" s="1"/>
  <c r="B138" i="16"/>
  <c r="F138" i="16"/>
  <c r="K268" i="16"/>
  <c r="K396" i="16" s="1"/>
  <c r="F137" i="16" s="1"/>
  <c r="F139" i="16"/>
  <c r="B139" i="16"/>
  <c r="B6" i="22"/>
  <c r="F140" i="16" l="1"/>
  <c r="B137" i="16"/>
  <c r="D517" i="16"/>
  <c r="A526" i="16"/>
  <c r="A537" i="16" s="1"/>
  <c r="A548" i="16" s="1"/>
  <c r="A561" i="16" s="1"/>
  <c r="C109" i="16"/>
  <c r="B485" i="16" s="1"/>
  <c r="B486" i="16"/>
  <c r="C108" i="16"/>
  <c r="B487" i="16" s="1"/>
  <c r="C110" i="16"/>
  <c r="B488" i="16" s="1"/>
  <c r="C111" i="16"/>
  <c r="B489" i="16" s="1"/>
  <c r="C112" i="16"/>
  <c r="B490" i="16" s="1"/>
  <c r="C113" i="16"/>
  <c r="B491" i="16" s="1"/>
  <c r="C114" i="16"/>
  <c r="B492" i="16" s="1"/>
  <c r="B493" i="16"/>
  <c r="C479" i="16"/>
  <c r="F518" i="16" s="1"/>
  <c r="B522" i="16"/>
  <c r="B526" i="16"/>
  <c r="B519" i="16"/>
  <c r="B520" i="16"/>
  <c r="B549" i="16"/>
  <c r="B551" i="16"/>
  <c r="A115" i="16"/>
  <c r="A486" i="16" s="1"/>
  <c r="A527" i="16" s="1"/>
  <c r="A538" i="16" s="1"/>
  <c r="A549" i="16" s="1"/>
  <c r="A562" i="16" s="1"/>
  <c r="A108" i="16"/>
  <c r="A487" i="16" s="1"/>
  <c r="A528" i="16" s="1"/>
  <c r="A539" i="16" s="1"/>
  <c r="A550" i="16" s="1"/>
  <c r="A563" i="16" s="1"/>
  <c r="A110" i="16"/>
  <c r="A488" i="16" s="1"/>
  <c r="A529" i="16" s="1"/>
  <c r="A540" i="16" s="1"/>
  <c r="A551" i="16" s="1"/>
  <c r="A564" i="16" s="1"/>
  <c r="A530" i="16"/>
  <c r="A541" i="16" s="1"/>
  <c r="A552" i="16" s="1"/>
  <c r="A565" i="16" s="1"/>
  <c r="A112" i="16"/>
  <c r="A490" i="16" s="1"/>
  <c r="A531" i="16" s="1"/>
  <c r="A542" i="16" s="1"/>
  <c r="A553" i="16" s="1"/>
  <c r="A566" i="16" s="1"/>
  <c r="A113" i="16"/>
  <c r="A491" i="16" s="1"/>
  <c r="A532" i="16" s="1"/>
  <c r="A543" i="16" s="1"/>
  <c r="A554" i="16" s="1"/>
  <c r="A567" i="16" s="1"/>
  <c r="A114" i="16"/>
  <c r="A492" i="16" s="1"/>
  <c r="A533" i="16" s="1"/>
  <c r="A544" i="16" s="1"/>
  <c r="A555" i="16" s="1"/>
  <c r="A568" i="16" s="1"/>
  <c r="A534" i="16"/>
  <c r="A545" i="16" s="1"/>
  <c r="A556" i="16" s="1"/>
  <c r="A569" i="16" s="1"/>
  <c r="A109" i="16"/>
  <c r="A111" i="16"/>
  <c r="K612" i="16"/>
  <c r="F616" i="16"/>
  <c r="G616" i="16" s="1"/>
  <c r="H626" i="16" s="1"/>
  <c r="H625" i="16" s="1"/>
  <c r="H628" i="16" s="1"/>
  <c r="F617" i="16"/>
  <c r="F618" i="16"/>
  <c r="F619" i="16"/>
  <c r="F620" i="16"/>
  <c r="F621" i="16"/>
  <c r="F622" i="16"/>
  <c r="F615" i="16"/>
  <c r="A494" i="16"/>
  <c r="B484" i="16"/>
  <c r="B456" i="16"/>
  <c r="C69" i="16"/>
  <c r="B58" i="16" s="1"/>
  <c r="B457" i="16"/>
  <c r="B458" i="16"/>
  <c r="E406" i="16"/>
  <c r="E408" i="16" s="1"/>
  <c r="B42" i="16" s="1"/>
  <c r="B43" i="16" s="1"/>
  <c r="B83" i="16"/>
  <c r="B85" i="16"/>
  <c r="B81" i="16"/>
  <c r="B79" i="16"/>
  <c r="B38" i="16"/>
  <c r="B423" i="16"/>
  <c r="A54" i="16"/>
  <c r="A52" i="16"/>
  <c r="A50" i="16"/>
  <c r="A48" i="16"/>
  <c r="E60" i="17"/>
  <c r="F66" i="17"/>
  <c r="E59" i="17"/>
  <c r="B50" i="13"/>
  <c r="H37" i="13"/>
  <c r="G37" i="13"/>
  <c r="C39" i="13"/>
  <c r="F108" i="16"/>
  <c r="G108" i="16"/>
  <c r="F109" i="16"/>
  <c r="G109" i="16"/>
  <c r="F110" i="16"/>
  <c r="G110" i="16"/>
  <c r="G150" i="13"/>
  <c r="G152" i="13"/>
  <c r="C30" i="13"/>
  <c r="C31" i="13"/>
  <c r="D30" i="13"/>
  <c r="C22" i="3"/>
  <c r="B19" i="22" s="1"/>
  <c r="F70" i="17"/>
  <c r="E69" i="17"/>
  <c r="E68" i="17"/>
  <c r="E67" i="17"/>
  <c r="E65" i="17"/>
  <c r="E64" i="17"/>
  <c r="E63" i="17"/>
  <c r="E61" i="17"/>
  <c r="C62" i="17"/>
  <c r="C66" i="17"/>
  <c r="C70" i="17"/>
  <c r="D70" i="17"/>
  <c r="D66" i="17"/>
  <c r="D62" i="17"/>
  <c r="F62" i="17"/>
  <c r="B108" i="16"/>
  <c r="E108" i="16"/>
  <c r="H108" i="16"/>
  <c r="B109" i="16"/>
  <c r="E109" i="16"/>
  <c r="H109" i="16"/>
  <c r="B110" i="16"/>
  <c r="E110" i="16"/>
  <c r="H110" i="16"/>
  <c r="B111" i="16"/>
  <c r="E111" i="16"/>
  <c r="F111" i="16"/>
  <c r="G111" i="16"/>
  <c r="H111" i="16"/>
  <c r="B112" i="16"/>
  <c r="E112" i="16"/>
  <c r="F112" i="16"/>
  <c r="G112" i="16"/>
  <c r="H112" i="16"/>
  <c r="B113" i="16"/>
  <c r="E113" i="16"/>
  <c r="F113" i="16"/>
  <c r="G113" i="16"/>
  <c r="H113" i="16"/>
  <c r="B114" i="16"/>
  <c r="E114" i="16"/>
  <c r="F114" i="16"/>
  <c r="G114" i="16"/>
  <c r="H114" i="16"/>
  <c r="B115" i="16"/>
  <c r="E115" i="16"/>
  <c r="F115" i="16"/>
  <c r="G115" i="16"/>
  <c r="H115" i="16"/>
  <c r="C115" i="16"/>
  <c r="D3" i="13"/>
  <c r="C151" i="13"/>
  <c r="B149" i="13"/>
  <c r="C149" i="13" s="1"/>
  <c r="D149" i="13" s="1"/>
  <c r="G147" i="13" s="1"/>
  <c r="F7" i="13"/>
  <c r="D7" i="13"/>
  <c r="B7" i="13"/>
  <c r="E10" i="13" s="1"/>
  <c r="B6" i="13"/>
  <c r="B5" i="13"/>
  <c r="E4" i="13"/>
  <c r="D4" i="13"/>
  <c r="B4" i="13"/>
  <c r="B3" i="13"/>
  <c r="A1" i="13"/>
  <c r="F127" i="13"/>
  <c r="B134" i="13"/>
  <c r="C164" i="13"/>
  <c r="A163" i="13"/>
  <c r="A162" i="13"/>
  <c r="A161" i="13"/>
  <c r="A160" i="13"/>
  <c r="A159" i="13"/>
  <c r="A158" i="13"/>
  <c r="A157" i="13"/>
  <c r="A156" i="13"/>
  <c r="F115" i="13"/>
  <c r="I107" i="13"/>
  <c r="H103" i="13"/>
  <c r="H102" i="13"/>
  <c r="H101" i="13"/>
  <c r="H100" i="13"/>
  <c r="H99" i="13"/>
  <c r="H97" i="13"/>
  <c r="H95" i="13"/>
  <c r="H94" i="13"/>
  <c r="H93" i="13"/>
  <c r="H92" i="13"/>
  <c r="G91" i="13"/>
  <c r="F91" i="13"/>
  <c r="H91" i="13"/>
  <c r="H90" i="13"/>
  <c r="H89" i="13"/>
  <c r="G88" i="13"/>
  <c r="F88" i="13"/>
  <c r="H87" i="13"/>
  <c r="H86" i="13"/>
  <c r="G85" i="13"/>
  <c r="F85" i="13"/>
  <c r="H85" i="13"/>
  <c r="H84" i="13"/>
  <c r="H83" i="13"/>
  <c r="H82" i="13"/>
  <c r="H81" i="13"/>
  <c r="H80" i="13"/>
  <c r="H79" i="13"/>
  <c r="H78" i="13"/>
  <c r="H77" i="13"/>
  <c r="G76" i="13"/>
  <c r="F76" i="13"/>
  <c r="H75" i="13"/>
  <c r="H74" i="13"/>
  <c r="H73" i="13"/>
  <c r="H72" i="13"/>
  <c r="H71" i="13"/>
  <c r="H70" i="13"/>
  <c r="H69" i="13"/>
  <c r="H68" i="13"/>
  <c r="G67" i="13"/>
  <c r="F67" i="13"/>
  <c r="H66" i="13"/>
  <c r="H65" i="13"/>
  <c r="H64" i="13"/>
  <c r="H63" i="13"/>
  <c r="H62" i="13"/>
  <c r="H61" i="13"/>
  <c r="G60" i="13"/>
  <c r="F60" i="13"/>
  <c r="H59" i="13"/>
  <c r="H58" i="13"/>
  <c r="G57" i="13"/>
  <c r="F57" i="13"/>
  <c r="D37" i="13"/>
  <c r="C37" i="13"/>
  <c r="C43" i="13"/>
  <c r="B37" i="13"/>
  <c r="C35" i="13"/>
  <c r="H76" i="13"/>
  <c r="H60" i="13"/>
  <c r="H67" i="13"/>
  <c r="H88" i="13"/>
  <c r="G96" i="13"/>
  <c r="G98" i="13"/>
  <c r="G104" i="13"/>
  <c r="H57" i="13"/>
  <c r="B43" i="13"/>
  <c r="B11" i="13"/>
  <c r="F141" i="13"/>
  <c r="B119" i="13"/>
  <c r="B120" i="13"/>
  <c r="H96" i="13"/>
  <c r="F98" i="13"/>
  <c r="F117" i="13"/>
  <c r="B35" i="13"/>
  <c r="D35" i="13"/>
  <c r="C32" i="13"/>
  <c r="F140" i="13"/>
  <c r="G140" i="13"/>
  <c r="B124" i="13"/>
  <c r="B125" i="13"/>
  <c r="H98" i="13"/>
  <c r="H104" i="13"/>
  <c r="F104" i="13"/>
  <c r="C11" i="13"/>
  <c r="D25" i="13"/>
  <c r="B158" i="13"/>
  <c r="D29" i="13"/>
  <c r="B162" i="13"/>
  <c r="D26" i="13"/>
  <c r="B159" i="13"/>
  <c r="D28" i="13"/>
  <c r="D23" i="13"/>
  <c r="D24" i="13"/>
  <c r="D27" i="13"/>
  <c r="B160" i="13"/>
  <c r="B51" i="13"/>
  <c r="C53" i="13"/>
  <c r="D43" i="13"/>
  <c r="D39" i="13"/>
  <c r="B163" i="13"/>
  <c r="B156" i="13"/>
  <c r="D31" i="13"/>
  <c r="B48" i="13"/>
  <c r="C50" i="13"/>
  <c r="B161" i="13"/>
  <c r="B157" i="13"/>
  <c r="B52" i="13"/>
  <c r="C119" i="13"/>
  <c r="C124" i="13"/>
  <c r="B164" i="13"/>
  <c r="C51" i="13"/>
  <c r="C120" i="13"/>
  <c r="F120" i="13"/>
  <c r="F122" i="13"/>
  <c r="C125" i="13"/>
  <c r="F125" i="13"/>
  <c r="F132" i="13"/>
  <c r="F138" i="13"/>
  <c r="F139" i="13"/>
  <c r="G139" i="13"/>
  <c r="B150" i="13"/>
  <c r="B151" i="13"/>
  <c r="B45" i="16" l="1"/>
  <c r="B44" i="16"/>
  <c r="E409" i="16"/>
  <c r="B141" i="16"/>
  <c r="C126" i="16"/>
  <c r="B122" i="16"/>
  <c r="B121" i="16"/>
  <c r="C122" i="16"/>
  <c r="C121" i="16"/>
  <c r="B28" i="22"/>
  <c r="B29" i="22" s="1"/>
  <c r="C66" i="16" s="1"/>
  <c r="B21" i="22"/>
  <c r="B22" i="22" s="1"/>
  <c r="C71" i="17"/>
  <c r="E70" i="17"/>
  <c r="E66" i="17"/>
  <c r="D71" i="17"/>
  <c r="E71" i="17" s="1"/>
  <c r="E62" i="17"/>
  <c r="F71" i="17"/>
  <c r="B152" i="13"/>
  <c r="F163" i="13" s="1"/>
  <c r="H163" i="13" s="1"/>
  <c r="D20" i="3"/>
  <c r="D114" i="16" s="1"/>
  <c r="D16" i="3"/>
  <c r="D110" i="16" s="1"/>
  <c r="D15" i="3"/>
  <c r="D21" i="3"/>
  <c r="D19" i="3"/>
  <c r="D113" i="16" s="1"/>
  <c r="D14" i="3"/>
  <c r="D17" i="3"/>
  <c r="D111" i="16" s="1"/>
  <c r="D18" i="3"/>
  <c r="D112" i="16" s="1"/>
  <c r="C480" i="16"/>
  <c r="C481" i="16" s="1"/>
  <c r="C482" i="16" s="1"/>
  <c r="E521" i="16" s="1"/>
  <c r="E571" i="16" s="1"/>
  <c r="B450" i="16"/>
  <c r="B422" i="16"/>
  <c r="B424" i="16" s="1"/>
  <c r="C116" i="16"/>
  <c r="D485" i="16"/>
  <c r="B498" i="16" s="1"/>
  <c r="B501" i="16" s="1"/>
  <c r="B494" i="16"/>
  <c r="E486" i="16" s="1"/>
  <c r="D122" i="16"/>
  <c r="D121" i="16"/>
  <c r="F519" i="16"/>
  <c r="F520" i="16" s="1"/>
  <c r="E518" i="16"/>
  <c r="D518" i="16"/>
  <c r="C124" i="16" l="1"/>
  <c r="B24" i="16" s="1"/>
  <c r="D126" i="16"/>
  <c r="G163" i="13"/>
  <c r="D25" i="7"/>
  <c r="G62" i="17"/>
  <c r="G69" i="17"/>
  <c r="G68" i="17"/>
  <c r="G60" i="17"/>
  <c r="G61" i="17"/>
  <c r="G59" i="17"/>
  <c r="G64" i="17"/>
  <c r="G63" i="17"/>
  <c r="G67" i="17"/>
  <c r="G65" i="17"/>
  <c r="G70" i="17"/>
  <c r="G66" i="17"/>
  <c r="D22" i="3"/>
  <c r="D108" i="16"/>
  <c r="D115" i="16"/>
  <c r="D109" i="16"/>
  <c r="C444" i="16"/>
  <c r="F521" i="16"/>
  <c r="F522" i="16" s="1"/>
  <c r="F523" i="16" s="1"/>
  <c r="E522" i="16"/>
  <c r="E523" i="16" s="1"/>
  <c r="D521" i="16"/>
  <c r="D522" i="16" s="1"/>
  <c r="D523" i="16" s="1"/>
  <c r="B502" i="16"/>
  <c r="B503" i="16" s="1"/>
  <c r="C485" i="16"/>
  <c r="F485" i="16" s="1"/>
  <c r="G485" i="16" s="1"/>
  <c r="B23" i="16"/>
  <c r="D444" i="16"/>
  <c r="E444" i="16"/>
  <c r="B527" i="16"/>
  <c r="G622" i="16"/>
  <c r="C125" i="16"/>
  <c r="D125" i="16" s="1"/>
  <c r="C489" i="16"/>
  <c r="F489" i="16" s="1"/>
  <c r="B541" i="16" s="1"/>
  <c r="B444" i="16"/>
  <c r="B449" i="16" s="1"/>
  <c r="C491" i="16"/>
  <c r="F491" i="16" s="1"/>
  <c r="B543" i="16" s="1"/>
  <c r="C494" i="16"/>
  <c r="E491" i="16"/>
  <c r="C487" i="16"/>
  <c r="E487" i="16"/>
  <c r="E488" i="16"/>
  <c r="C486" i="16"/>
  <c r="F486" i="16" s="1"/>
  <c r="B538" i="16" s="1"/>
  <c r="C488" i="16"/>
  <c r="F488" i="16" s="1"/>
  <c r="B540" i="16" s="1"/>
  <c r="E490" i="16"/>
  <c r="C490" i="16"/>
  <c r="F490" i="16" s="1"/>
  <c r="B542" i="16" s="1"/>
  <c r="K611" i="16"/>
  <c r="C492" i="16"/>
  <c r="F492" i="16" s="1"/>
  <c r="B544" i="16" s="1"/>
  <c r="E489" i="16"/>
  <c r="E492" i="16"/>
  <c r="B505" i="16"/>
  <c r="C493" i="16"/>
  <c r="F493" i="16" s="1"/>
  <c r="B545" i="16" s="1"/>
  <c r="C524" i="16"/>
  <c r="C526" i="16" s="1"/>
  <c r="E493" i="16"/>
  <c r="D519" i="16"/>
  <c r="D520" i="16" s="1"/>
  <c r="E519" i="16"/>
  <c r="E520" i="16" s="1"/>
  <c r="B469" i="16" l="1"/>
  <c r="C469" i="16"/>
  <c r="B537" i="16"/>
  <c r="G71" i="17"/>
  <c r="D571" i="16"/>
  <c r="F571" i="16"/>
  <c r="D526" i="16" a="1"/>
  <c r="D526" i="16" s="1"/>
  <c r="B147" i="13"/>
  <c r="D116" i="16"/>
  <c r="D428" i="16"/>
  <c r="D430" i="16" s="1"/>
  <c r="B428" i="16"/>
  <c r="D431" i="16"/>
  <c r="B506" i="16"/>
  <c r="B507" i="16" s="1"/>
  <c r="B508" i="16" s="1"/>
  <c r="D124" i="16"/>
  <c r="C24" i="16" s="1"/>
  <c r="C527" i="16"/>
  <c r="E527" i="16" s="1" a="1"/>
  <c r="E527" i="16" s="1"/>
  <c r="G490" i="16"/>
  <c r="B553" i="16" s="1"/>
  <c r="B531" i="16"/>
  <c r="G619" i="16"/>
  <c r="G617" i="16"/>
  <c r="B529" i="16"/>
  <c r="C529" i="16" s="1"/>
  <c r="B429" i="16"/>
  <c r="F429" i="16" s="1"/>
  <c r="B430" i="16"/>
  <c r="B528" i="16"/>
  <c r="G615" i="16"/>
  <c r="B534" i="16"/>
  <c r="G493" i="16"/>
  <c r="B556" i="16" s="1"/>
  <c r="F487" i="16"/>
  <c r="B548" i="16"/>
  <c r="E494" i="16"/>
  <c r="B431" i="16"/>
  <c r="G489" i="16"/>
  <c r="B552" i="16" s="1"/>
  <c r="G618" i="16"/>
  <c r="B530" i="16"/>
  <c r="C530" i="16" s="1"/>
  <c r="D530" i="16" s="1" a="1"/>
  <c r="D530" i="16" s="1"/>
  <c r="G620" i="16"/>
  <c r="B532" i="16"/>
  <c r="G491" i="16"/>
  <c r="B554" i="16" s="1"/>
  <c r="B533" i="16"/>
  <c r="G492" i="16"/>
  <c r="B555" i="16" s="1"/>
  <c r="G621" i="16"/>
  <c r="K614" i="16"/>
  <c r="E526" i="16" a="1"/>
  <c r="E526" i="16" s="1"/>
  <c r="F526" i="16" a="1"/>
  <c r="F526" i="16" s="1"/>
  <c r="F428" i="16" l="1"/>
  <c r="F431" i="16"/>
  <c r="B510" i="16"/>
  <c r="K610" i="16" s="1"/>
  <c r="K613" i="16" s="1"/>
  <c r="K615" i="16" s="1"/>
  <c r="G487" i="16"/>
  <c r="B550" i="16" s="1"/>
  <c r="B557" i="16" s="1"/>
  <c r="D432" i="16"/>
  <c r="E530" i="16" a="1"/>
  <c r="E530" i="16" s="1"/>
  <c r="E529" i="16" a="1"/>
  <c r="E529" i="16" s="1"/>
  <c r="F529" i="16" a="1"/>
  <c r="F529" i="16" s="1"/>
  <c r="D529" i="16" a="1"/>
  <c r="D529" i="16" s="1"/>
  <c r="C430" i="16"/>
  <c r="B539" i="16"/>
  <c r="F494" i="16"/>
  <c r="E430" i="16"/>
  <c r="F430" i="16"/>
  <c r="G430" i="16" s="1"/>
  <c r="C528" i="16"/>
  <c r="E528" i="16" s="1" a="1"/>
  <c r="E528" i="16" s="1"/>
  <c r="C532" i="16"/>
  <c r="F532" i="16" s="1" a="1"/>
  <c r="F532" i="16" s="1"/>
  <c r="B432" i="16"/>
  <c r="D453" i="16"/>
  <c r="B453" i="16" s="1"/>
  <c r="C531" i="16"/>
  <c r="E531" i="16" s="1" a="1"/>
  <c r="E531" i="16" s="1"/>
  <c r="D527" i="16" a="1"/>
  <c r="D527" i="16" s="1"/>
  <c r="F530" i="16" a="1"/>
  <c r="F530" i="16" s="1"/>
  <c r="C533" i="16"/>
  <c r="E533" i="16" s="1" a="1"/>
  <c r="E533" i="16" s="1"/>
  <c r="G623" i="16"/>
  <c r="F432" i="16"/>
  <c r="F527" i="16" a="1"/>
  <c r="F527" i="16" s="1"/>
  <c r="C534" i="16"/>
  <c r="E534" i="16" s="1" a="1"/>
  <c r="E534" i="16" s="1"/>
  <c r="F531" i="16" l="1" a="1"/>
  <c r="F531" i="16" s="1"/>
  <c r="G494" i="16"/>
  <c r="B511" i="16"/>
  <c r="D433" i="16"/>
  <c r="E532" i="16" a="1"/>
  <c r="E532" i="16" s="1"/>
  <c r="E535" i="16" s="1"/>
  <c r="D531" i="16" a="1"/>
  <c r="D531" i="16" s="1"/>
  <c r="D533" i="16" a="1"/>
  <c r="D533" i="16" s="1"/>
  <c r="D534" i="16" a="1"/>
  <c r="D534" i="16" s="1"/>
  <c r="D528" i="16" a="1"/>
  <c r="D528" i="16" s="1"/>
  <c r="F533" i="16" a="1"/>
  <c r="F533" i="16" s="1"/>
  <c r="F528" i="16" a="1"/>
  <c r="F528" i="16" s="1"/>
  <c r="B433" i="16"/>
  <c r="D532" i="16" a="1"/>
  <c r="D532" i="16" s="1"/>
  <c r="F534" i="16" a="1"/>
  <c r="F534" i="16" s="1"/>
  <c r="F535" i="16" l="1"/>
  <c r="C517" i="16"/>
  <c r="C518" i="16" s="1"/>
  <c r="C519" i="16" s="1"/>
  <c r="C520" i="16" s="1"/>
  <c r="B512" i="16"/>
  <c r="C138" i="16"/>
  <c r="E433" i="16"/>
  <c r="D434" i="16"/>
  <c r="E434" i="16" s="1"/>
  <c r="D535" i="16"/>
  <c r="B455" i="16"/>
  <c r="B451" i="16"/>
  <c r="C433" i="16"/>
  <c r="F433" i="16"/>
  <c r="G433" i="16" s="1"/>
  <c r="B434" i="16"/>
  <c r="B37" i="16"/>
  <c r="C521" i="16" l="1"/>
  <c r="C571" i="16" s="1"/>
  <c r="C139" i="16"/>
  <c r="B140" i="16"/>
  <c r="C141" i="16"/>
  <c r="C434" i="16"/>
  <c r="F434" i="16"/>
  <c r="G434" i="16" s="1"/>
  <c r="C411" i="16" l="1"/>
  <c r="C412" i="16" s="1"/>
  <c r="E410" i="16" s="1"/>
  <c r="C414" i="16"/>
  <c r="C415" i="16" s="1"/>
  <c r="E413" i="16" s="1"/>
  <c r="C522" i="16"/>
  <c r="C523" i="16" s="1"/>
  <c r="C535" i="16" s="1"/>
  <c r="C538" i="16" s="1"/>
  <c r="C562" i="16" s="1"/>
  <c r="C574" i="16" s="1"/>
  <c r="C468" i="16" l="1"/>
  <c r="C446" i="16"/>
  <c r="B468" i="16"/>
  <c r="E416" i="16"/>
  <c r="B40" i="16" s="1"/>
  <c r="E447" i="16"/>
  <c r="E449" i="16" s="1"/>
  <c r="D447" i="16"/>
  <c r="D449" i="16" s="1"/>
  <c r="C447" i="16"/>
  <c r="E540" i="16" a="1"/>
  <c r="E540" i="16" s="1"/>
  <c r="D537" i="16" a="1"/>
  <c r="D537" i="16" s="1"/>
  <c r="C541" i="16"/>
  <c r="C565" i="16" s="1"/>
  <c r="C542" i="16"/>
  <c r="C566" i="16" s="1"/>
  <c r="C544" i="16"/>
  <c r="C568" i="16" s="1"/>
  <c r="F537" i="16" a="1"/>
  <c r="F537" i="16" s="1"/>
  <c r="C537" i="16"/>
  <c r="C561" i="16" s="1"/>
  <c r="C540" i="16"/>
  <c r="C564" i="16" s="1"/>
  <c r="C543" i="16"/>
  <c r="D543" i="16" s="1" a="1"/>
  <c r="D543" i="16" s="1"/>
  <c r="D541" i="16" a="1"/>
  <c r="D541" i="16" s="1"/>
  <c r="C545" i="16"/>
  <c r="C569" i="16" s="1"/>
  <c r="D539" i="16" a="1"/>
  <c r="D539" i="16" s="1"/>
  <c r="C539" i="16"/>
  <c r="C563" i="16" s="1"/>
  <c r="D542" i="16" a="1"/>
  <c r="D542" i="16" s="1"/>
  <c r="D545" i="16" a="1"/>
  <c r="D545" i="16" s="1"/>
  <c r="D538" i="16" a="1"/>
  <c r="D538" i="16" s="1"/>
  <c r="D544" i="16" a="1"/>
  <c r="D544" i="16" s="1"/>
  <c r="D540" i="16" a="1"/>
  <c r="D540" i="16" s="1"/>
  <c r="E542" i="16" a="1"/>
  <c r="E542" i="16" s="1"/>
  <c r="E544" i="16" a="1"/>
  <c r="E544" i="16" s="1"/>
  <c r="F545" i="16" a="1"/>
  <c r="F545" i="16" s="1"/>
  <c r="E539" i="16" a="1"/>
  <c r="E539" i="16" s="1"/>
  <c r="F542" i="16" a="1"/>
  <c r="F542" i="16" s="1"/>
  <c r="F539" i="16" a="1"/>
  <c r="F539" i="16" s="1"/>
  <c r="E537" i="16" a="1"/>
  <c r="E537" i="16" s="1"/>
  <c r="F540" i="16" a="1"/>
  <c r="F540" i="16" s="1"/>
  <c r="E545" i="16" a="1"/>
  <c r="E545" i="16" s="1"/>
  <c r="F538" i="16" a="1"/>
  <c r="F538" i="16" s="1"/>
  <c r="F544" i="16" a="1"/>
  <c r="F544" i="16" s="1"/>
  <c r="E538" i="16" a="1"/>
  <c r="E538" i="16" s="1"/>
  <c r="E541" i="16" a="1"/>
  <c r="E541" i="16" s="1"/>
  <c r="F541" i="16" a="1"/>
  <c r="F541" i="16" s="1"/>
  <c r="E543" i="16" a="1"/>
  <c r="E543" i="16" s="1"/>
  <c r="F543" i="16" a="1"/>
  <c r="F543" i="16" s="1"/>
  <c r="C449" i="16" l="1"/>
  <c r="D546" i="16"/>
  <c r="D553" i="16" s="1"/>
  <c r="D566" i="16" s="1"/>
  <c r="C467" i="16"/>
  <c r="E417" i="16"/>
  <c r="B467" i="16"/>
  <c r="C567" i="16"/>
  <c r="C570" i="16" s="1"/>
  <c r="C546" i="16"/>
  <c r="D552" i="16"/>
  <c r="D565" i="16" s="1"/>
  <c r="D548" i="16"/>
  <c r="D561" i="16" s="1"/>
  <c r="D551" i="16"/>
  <c r="D564" i="16" s="1"/>
  <c r="D554" i="16"/>
  <c r="D567" i="16" s="1"/>
  <c r="D549" i="16"/>
  <c r="D562" i="16" s="1"/>
  <c r="D574" i="16" s="1"/>
  <c r="D556" i="16"/>
  <c r="D569" i="16" s="1"/>
  <c r="D555" i="16"/>
  <c r="D568" i="16" s="1"/>
  <c r="D550" i="16"/>
  <c r="D563" i="16" s="1"/>
  <c r="E546" i="16"/>
  <c r="E548" i="16" s="1"/>
  <c r="E561" i="16" s="1"/>
  <c r="F546" i="16"/>
  <c r="F551" i="16" s="1"/>
  <c r="F564" i="16" s="1"/>
  <c r="E550" i="16" l="1"/>
  <c r="E563" i="16" s="1"/>
  <c r="F553" i="16"/>
  <c r="F566" i="16" s="1"/>
  <c r="F550" i="16"/>
  <c r="F563" i="16" s="1"/>
  <c r="F549" i="16"/>
  <c r="F562" i="16" s="1"/>
  <c r="F574" i="16" s="1"/>
  <c r="E552" i="16"/>
  <c r="E565" i="16" s="1"/>
  <c r="F556" i="16"/>
  <c r="F569" i="16" s="1"/>
  <c r="F555" i="16"/>
  <c r="F568" i="16" s="1"/>
  <c r="F554" i="16"/>
  <c r="F567" i="16" s="1"/>
  <c r="D570" i="16"/>
  <c r="E555" i="16"/>
  <c r="E568" i="16" s="1"/>
  <c r="D557" i="16"/>
  <c r="E549" i="16"/>
  <c r="E562" i="16" s="1"/>
  <c r="E574" i="16" s="1"/>
  <c r="E553" i="16"/>
  <c r="E566" i="16" s="1"/>
  <c r="E556" i="16"/>
  <c r="E569" i="16" s="1"/>
  <c r="E551" i="16"/>
  <c r="E564" i="16" s="1"/>
  <c r="F552" i="16"/>
  <c r="F565" i="16" s="1"/>
  <c r="E554" i="16"/>
  <c r="E567" i="16" s="1"/>
  <c r="F548" i="16"/>
  <c r="F561" i="16" s="1"/>
  <c r="B41" i="16"/>
  <c r="F557" i="16" l="1"/>
  <c r="F570" i="16"/>
  <c r="E570" i="16"/>
  <c r="E557"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tc={1152C4DA-B7AA-4461-875C-9C9BD3D65B50}</author>
    <author>tc={19FE753A-03C1-47FE-B50B-3DE75C2F758C}</author>
  </authors>
  <commentList>
    <comment ref="A57" authorId="0" shapeId="0" xr:uid="{33622F72-CB6C-492D-98A6-4A9CA0D740A4}">
      <text>
        <r>
          <rPr>
            <sz val="11"/>
            <color theme="1"/>
            <rFont val="Calibri"/>
            <family val="2"/>
            <scheme val="minor"/>
          </rPr>
          <t>======
ID#AAAAW6TxJs0
Youri Loedts    (2022-03-15 13:26:43)
Exemples de missions: recherche, concept de jeu, mécanique du gameplay, règles du jeu, histoire, dialogues, développement de personnages, développement du monde, structure, level design, manuels, ...</t>
        </r>
      </text>
    </comment>
    <comment ref="C58" authorId="1" shapeId="0" xr:uid="{1152C4DA-B7AA-4461-875C-9C9BD3D65B5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Comme convenu avec Sophie Augurelle nous n'avons pas miis de taux horaire (Nous aurions été obligé de dupliquer toutes les lignes, vu l'indexation qui est faite en 2023) =&gt; Voir le document dans le répertoire de l'annexe 1 "Commentaires"</t>
      </text>
    </comment>
    <comment ref="I58" authorId="2" shapeId="0" xr:uid="{19FE753A-03C1-47FE-B50B-3DE75C2F758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Voir explication dans le fichier en annexe "Explication : Plan de financement et budget"</t>
      </text>
    </comment>
    <comment ref="A60" authorId="0" shapeId="0" xr:uid="{D01256F7-F7A7-4ADB-933E-1005E91B5BC8}">
      <text>
        <r>
          <rPr>
            <sz val="11"/>
            <color theme="1"/>
            <rFont val="Calibri"/>
            <family val="2"/>
            <scheme val="minor"/>
          </rPr>
          <t>======
ID#AAAAW6TxJs0
Youri Loedts    (2022-03-15 13:26:43)
Exemples de missions: recherche, concept de jeu, mécanique du gameplay, règles du jeu, histoire, dialogues, développement de personnages, développement du monde, structure, level design, manuels, ...</t>
        </r>
      </text>
    </comment>
    <comment ref="A67" authorId="0" shapeId="0" xr:uid="{F404CD8F-1DB2-4AB6-B45D-A8BE11A994DA}">
      <text>
        <r>
          <rPr>
            <sz val="11"/>
            <color theme="1"/>
            <rFont val="Calibri"/>
            <family val="2"/>
            <scheme val="minor"/>
          </rPr>
          <t>======
ID#AAAAW6TxJtA
Youri Loedts    (2022-03-15 13:26:43)
Exemples de missions: recherche, interface utilisateur, entrée, réseau, niveaux, modes, gameplay, IA, moteur, physique, graphiques, outils de jeu, technologie, son, correction de bugs, ...</t>
        </r>
      </text>
    </comment>
    <comment ref="A76" authorId="0" shapeId="0" xr:uid="{0F807C65-5262-401A-BE6F-39855CC8088F}">
      <text>
        <r>
          <rPr>
            <sz val="11"/>
            <color theme="1"/>
            <rFont val="Calibri"/>
            <family val="2"/>
            <scheme val="minor"/>
          </rPr>
          <t>======
ID#AAAAW6TxJtE
Youri Loedts    (2022-03-15 13:26:43)
Exemples de missions: recherche, moodboards, concept art, modèles de blockout, texturation, art 2D, modélisation 3D, storyboard, éclairage, VFX, ...</t>
        </r>
      </text>
    </comment>
    <comment ref="A85" authorId="0" shapeId="0" xr:uid="{38400C4C-BD36-42E3-B889-2F02DA716A83}">
      <text>
        <r>
          <rPr>
            <sz val="11"/>
            <color theme="1"/>
            <rFont val="Calibri"/>
            <family val="2"/>
            <scheme val="minor"/>
          </rPr>
          <t>======
ID#AAAAW6TxJtY
Youri Loedts    (2022-03-15 13:26:43)
Exemples de missions: recherche, capture de mouvement, animation de personnages, objets, niveaux, scènes coupées (en jeu ou pré-rendu), ...</t>
        </r>
      </text>
    </comment>
    <comment ref="A88" authorId="0" shapeId="0" xr:uid="{2A3149D2-38F2-4C07-B237-E6FD9EC68371}">
      <text>
        <r>
          <rPr>
            <sz val="11"/>
            <color theme="1"/>
            <rFont val="Calibri"/>
            <family val="2"/>
            <scheme val="minor"/>
          </rPr>
          <t>======
ID#AAAAW6TxJtg
Youri Loedts    (2022-03-15 13:26:43)
Exemples de missions: recherche, musique, effets sonores, doublage, ...</t>
        </r>
      </text>
    </comment>
    <comment ref="A103" authorId="0" shapeId="0" xr:uid="{6D5D666F-EF8A-45E9-9FF9-0B17024E973F}">
      <text>
        <r>
          <rPr>
            <sz val="11"/>
            <color theme="1"/>
            <rFont val="Calibri"/>
            <family val="2"/>
            <scheme val="minor"/>
          </rPr>
          <t>======
ID#AAAAW6TxJtM
Sophie Augurelle    (2022-03-15 13:26:43)
Les assurances propres au studio sont comprises dans les frais généraux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Sophie Augurelle</author>
    <author>tc={F2E3A713-9B38-465D-8D39-A31192D12940}</author>
    <author>tc={7C412528-36AF-4514-8DCB-5A12741E7A8B}</author>
  </authors>
  <commentList>
    <comment ref="B79" authorId="0" shapeId="0" xr:uid="{9502AE94-0EB4-420D-90A1-52F35084EFFE}">
      <text>
        <r>
          <rPr>
            <b/>
            <sz val="9"/>
            <color indexed="81"/>
            <rFont val="Tahoma"/>
            <family val="2"/>
          </rPr>
          <t>Sophie Augurelle:</t>
        </r>
        <r>
          <rPr>
            <sz val="9"/>
            <color indexed="81"/>
            <rFont val="Tahoma"/>
            <family val="2"/>
          </rPr>
          <t xml:space="preserve">
Actifs circulants / D CT
Capacité de la société à rembourser ses dettes Ct grâces aux actifs circulants (stocks, créances, tréso, régul)
Si ratio est supérieur à 1, l'équilibre est respecté</t>
        </r>
      </text>
    </comment>
    <comment ref="B85" authorId="0" shapeId="0" xr:uid="{3FD1DDF1-0B86-4788-9A00-25130BFC679F}">
      <text>
        <r>
          <rPr>
            <b/>
            <sz val="9"/>
            <color indexed="81"/>
            <rFont val="Tahoma"/>
            <family val="2"/>
          </rPr>
          <t>Sophie Augurelle:</t>
        </r>
        <r>
          <rPr>
            <sz val="9"/>
            <color indexed="81"/>
            <rFont val="Tahoma"/>
            <family val="2"/>
          </rPr>
          <t xml:space="preserve">
Résultat après impôts / capitaux propres
Le résulat obtenu permet de déterminer le rendement des capitaux investis dans la société.
Si le pourcentage est :
supérieur à 0 - la situation est positive car l'investissement a permis de créer plus de valeur et de richesse
égal à 0 - la richesse n'est pas créée ou détruite
moins de 0 - la richesse est détruite et l'entreprise est en situation de vente à perte.</t>
        </r>
      </text>
    </comment>
    <comment ref="B141" authorId="0" shapeId="0" xr:uid="{5D5E6152-E6D6-44B0-9C87-10441FC7AADA}">
      <text>
        <r>
          <rPr>
            <b/>
            <sz val="9"/>
            <color indexed="81"/>
            <rFont val="Tahoma"/>
            <family val="2"/>
          </rPr>
          <t>Sophie Augurelle:</t>
        </r>
        <r>
          <rPr>
            <sz val="9"/>
            <color indexed="81"/>
            <rFont val="Tahoma"/>
            <family val="2"/>
          </rPr>
          <t xml:space="preserve">
Somme source de financement étrangère</t>
        </r>
      </text>
    </comment>
    <comment ref="N146" authorId="1" shapeId="0" xr:uid="{F2E3A713-9B38-465D-8D39-A31192D1294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1 point par wallon non-identifié
1,5 points par W identifié
Renvoyer le total dans la feuille d'analyse
=&gt; supprimer le tableau de la grille de cotation?</t>
      </text>
    </comment>
    <comment ref="N272" authorId="2" shapeId="0" xr:uid="{7C412528-36AF-4514-8DCB-5A12741E7A8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1 point par wallon non-identifié
1,5 points par W identifié
Renvoyer le total dans la feuille d'analyse
=&gt; supprimer le tableau de la grille de cotation?</t>
      </text>
    </comment>
    <comment ref="C411" authorId="0" shapeId="0" xr:uid="{A4EDBFAB-A4E5-41AA-B301-B2E4257A3CF9}">
      <text>
        <r>
          <rPr>
            <b/>
            <sz val="9"/>
            <color indexed="81"/>
            <rFont val="Tahoma"/>
            <family val="2"/>
          </rPr>
          <t>Sophie Augurelle:</t>
        </r>
        <r>
          <rPr>
            <sz val="9"/>
            <color indexed="81"/>
            <rFont val="Tahoma"/>
            <family val="2"/>
          </rPr>
          <t xml:space="preserve">
Formule à modifier</t>
        </r>
      </text>
    </comment>
    <comment ref="D440" authorId="0" shapeId="0" xr:uid="{74E8C177-2234-4D4A-B5D8-2CFE98DA6D79}">
      <text>
        <r>
          <rPr>
            <b/>
            <sz val="9"/>
            <color indexed="81"/>
            <rFont val="Tahoma"/>
            <family val="2"/>
          </rPr>
          <t>Sophie Augurelle:</t>
        </r>
        <r>
          <rPr>
            <sz val="9"/>
            <color indexed="81"/>
            <rFont val="Tahoma"/>
            <family val="2"/>
          </rPr>
          <t xml:space="preserve">
Corriger fomules. Montant doit être &lt; ou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Sophie Augurelle</author>
    <author>tc={74D6C38A-1AFC-4773-8052-1C19173F6102}</author>
  </authors>
  <commentList>
    <comment ref="A306" authorId="0" shapeId="0" xr:uid="{4D8D634F-2B24-41E3-97C8-E21FC84147B4}">
      <text>
        <r>
          <rPr>
            <b/>
            <sz val="9"/>
            <color indexed="81"/>
            <rFont val="Tahoma"/>
            <family val="2"/>
          </rPr>
          <t>Sophie Augurelle:</t>
        </r>
        <r>
          <rPr>
            <sz val="9"/>
            <color indexed="81"/>
            <rFont val="Tahoma"/>
            <family val="2"/>
          </rPr>
          <t xml:space="preserve">
Hors imprévus</t>
        </r>
      </text>
    </comment>
    <comment ref="E308" authorId="1" shapeId="0" xr:uid="{74D6C38A-1AFC-4773-8052-1C19173F610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Mettre une formule d'erreur s'ils n'ont pas complété tous les statuts des dépenses</t>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<sst xmlns="http://schemas.openxmlformats.org/spreadsheetml/2006/main" count="1086" uniqueCount="635">
  <si>
    <t>Passage n°1</t>
  </si>
  <si>
    <t>Dépositaire de la demande</t>
  </si>
  <si>
    <t xml:space="preserve"> </t>
  </si>
  <si>
    <t>IP DETENUE</t>
  </si>
  <si>
    <t>Moteur</t>
  </si>
  <si>
    <t>1. Lire le contrat qui implique les différents partenaires financiers principaux</t>
  </si>
  <si>
    <t>Synopsis</t>
  </si>
  <si>
    <t>2. Financement détaillé + justificatifs</t>
  </si>
  <si>
    <t>Durée en minutes</t>
  </si>
  <si>
    <t>Début fabrication</t>
  </si>
  <si>
    <t>Fin fabrication</t>
  </si>
  <si>
    <t>3. Identifier les répartitions des recettes entre les différents intervenants</t>
  </si>
  <si>
    <t xml:space="preserve">Quelques commentaires : </t>
  </si>
  <si>
    <t>Demande de financement</t>
  </si>
  <si>
    <t>Ratio annoncé</t>
  </si>
  <si>
    <t>Coût/minute</t>
  </si>
  <si>
    <t>Budget global</t>
  </si>
  <si>
    <t>SANTE FINANCIERE DU DEPOSITAIRE</t>
  </si>
  <si>
    <t>PLAN DE FINANCEMENT</t>
  </si>
  <si>
    <t>N'oubliez pas de mettre à jour la somme des différents montants dans le cas où le nombre de lignes prévu eset insuffisant. Dans l'autre cas, n'oubliez pas de supprimer les "#VALEUR!" pour que les formules fonctionnent</t>
  </si>
  <si>
    <t>Coproducteurs / Montage de la coproduction</t>
  </si>
  <si>
    <t>Nom du producteur</t>
  </si>
  <si>
    <t>Nationalité</t>
  </si>
  <si>
    <t>Montant apporté</t>
  </si>
  <si>
    <t>%age du plan de fi</t>
  </si>
  <si>
    <t>Statut</t>
  </si>
  <si>
    <t>Forme</t>
  </si>
  <si>
    <t>Commentaires</t>
  </si>
  <si>
    <t>WALLIMAGE</t>
  </si>
  <si>
    <t>WALLONIE</t>
  </si>
  <si>
    <t>Non Acquis</t>
  </si>
  <si>
    <t>Apport en Numéraire</t>
  </si>
  <si>
    <t>TOTAL</t>
  </si>
  <si>
    <t>Selon Plan de financememnt</t>
  </si>
  <si>
    <t>Total</t>
  </si>
  <si>
    <t>Acquis</t>
  </si>
  <si>
    <t>Non acquis</t>
  </si>
  <si>
    <t>Apport en Nature</t>
  </si>
  <si>
    <t>Apports en numéraire</t>
  </si>
  <si>
    <t>Apports en nature</t>
  </si>
  <si>
    <t>Aides d'Etat</t>
  </si>
  <si>
    <t>GRAND TOTAL ACQUIS ANNONCE (budget total)</t>
  </si>
  <si>
    <t>Selon ce qui a été vérifié (attestations, etc)</t>
  </si>
  <si>
    <t>CASH</t>
  </si>
  <si>
    <t>NATURE</t>
  </si>
  <si>
    <t>GRAND TOTAL ACQUIS CORRIGE  (budget total)</t>
  </si>
  <si>
    <t>BUDGET</t>
  </si>
  <si>
    <t>Budget (dépenses)</t>
  </si>
  <si>
    <t>Budget Total</t>
  </si>
  <si>
    <t>Budget Autres</t>
  </si>
  <si>
    <t>Budget wallon global</t>
  </si>
  <si>
    <t>Part Wallon/TOTAL</t>
  </si>
  <si>
    <t>Financement dép wallonnes par prod etrang</t>
  </si>
  <si>
    <t xml:space="preserve">A compléter selon le plan de financement et l'origine des financeurs </t>
  </si>
  <si>
    <t>Pour que les formules ci-dessus fonctionnent, faites attention à ce que les lignes de totaux et sous totaux ne soient pas modifiées par le copié-collé ET si des postes sont rajoutés, intégrez les dans la somme du SOUS-TOTAL A (Idem pour les sous-totaux par postes dans le cas où vous rajoutez des lignes)</t>
  </si>
  <si>
    <t>Periode (jour/semaine/mois/forfait)</t>
  </si>
  <si>
    <t>Taux horaire/prix unitaire</t>
  </si>
  <si>
    <t>Nombre</t>
  </si>
  <si>
    <t>Wallon</t>
  </si>
  <si>
    <t>Autre</t>
  </si>
  <si>
    <t>TOTAL (A+C)</t>
  </si>
  <si>
    <t>Statut de la dépense</t>
  </si>
  <si>
    <t>1
Statut</t>
  </si>
  <si>
    <t>2
Montant</t>
  </si>
  <si>
    <t>3
Montant</t>
  </si>
  <si>
    <t>4
Montant</t>
  </si>
  <si>
    <t>Management</t>
  </si>
  <si>
    <t>Game design</t>
  </si>
  <si>
    <t>Technical design / programmes</t>
  </si>
  <si>
    <t>Art design</t>
  </si>
  <si>
    <t>Animation</t>
  </si>
  <si>
    <t>Audio/sound design</t>
  </si>
  <si>
    <t>Testing en bugfixing / usability</t>
  </si>
  <si>
    <t>Sous-total A</t>
  </si>
  <si>
    <t>Frais généraux (15% du sous-total A en ce compris matériel et licences)</t>
  </si>
  <si>
    <t>Sous-total B = Sous-total A + Frais généraux</t>
  </si>
  <si>
    <t>Imprévus (éligibles plafonnés à 10% du sous-total B)</t>
  </si>
  <si>
    <t>Marketing</t>
  </si>
  <si>
    <t>Voice-over, SFX, Musique, localisation</t>
  </si>
  <si>
    <t xml:space="preserve">Frais juridiques et financiers propres au projet </t>
  </si>
  <si>
    <t xml:space="preserve">Assurances liées à la bonne fin du projet </t>
  </si>
  <si>
    <t>TOTAL FABRICATION = sous-total B + imprévus + marketing + Frais jur. + Ass.</t>
  </si>
  <si>
    <t>Corrections - Dépenses annoncées éligibles non éligibles</t>
  </si>
  <si>
    <t>Nature</t>
  </si>
  <si>
    <t>Montants</t>
  </si>
  <si>
    <t>TOTAL corrections</t>
  </si>
  <si>
    <t>Sous-total A corrigé</t>
  </si>
  <si>
    <t>FG validés</t>
  </si>
  <si>
    <t>Sous-total B corrigé</t>
  </si>
  <si>
    <t>Imprévus validés</t>
  </si>
  <si>
    <t>Autres dépenses validées</t>
  </si>
  <si>
    <t>Sous-total C corrigé</t>
  </si>
  <si>
    <t>APPORT WALLIMAGE</t>
  </si>
  <si>
    <t>RATIOS</t>
  </si>
  <si>
    <t>DEPENSES WALLONNES TOTALES/APPORT</t>
  </si>
  <si>
    <t>SOUS TOTAL B WALLON / APPORT</t>
  </si>
  <si>
    <t>Hors imprévus donc</t>
  </si>
  <si>
    <t>SOUS TOTAL A WALLON TOTAL / APPORT</t>
  </si>
  <si>
    <t>SOUS-TOTAL A  WALLON A DECAISSER/APPORT</t>
  </si>
  <si>
    <t>résultats de jeux antérieurs</t>
  </si>
  <si>
    <t>Accès aux recettes</t>
  </si>
  <si>
    <t>Seuil de renta</t>
  </si>
  <si>
    <t>Objectif de ventes</t>
  </si>
  <si>
    <t>A adapter en fonction du prix net (TVA, ristournes, …)</t>
  </si>
  <si>
    <t>Correction TVA</t>
  </si>
  <si>
    <t>Prix net après Ristournes, …</t>
  </si>
  <si>
    <t>Prix de vente</t>
  </si>
  <si>
    <t>RECETTES</t>
  </si>
  <si>
    <t>Solde accès aux recettes après commissions</t>
  </si>
  <si>
    <t>Commissions Distributeur(s)</t>
  </si>
  <si>
    <t>RECETTES NETTES ESTIMEES</t>
  </si>
  <si>
    <t>%age du fond /demande de financement</t>
  </si>
  <si>
    <t>Répartition recettes</t>
  </si>
  <si>
    <t>Jusqu'au BREAK EVEN</t>
  </si>
  <si>
    <t>ENSUITE</t>
  </si>
  <si>
    <t>ESTIMATION</t>
  </si>
  <si>
    <t>RECETTES GLOBALES TOUCHEES</t>
  </si>
  <si>
    <t>RENDEMENT</t>
  </si>
  <si>
    <t>Sur toutes les exploitations du jeu, y compris console, DLC, …</t>
  </si>
  <si>
    <t>Conclusions</t>
  </si>
  <si>
    <t>A. RESUME (pour rapport au CDC)</t>
  </si>
  <si>
    <t>Titre du jeu:</t>
  </si>
  <si>
    <t>Producteur</t>
  </si>
  <si>
    <t>Présenté par:</t>
  </si>
  <si>
    <t>Au titre de:</t>
  </si>
  <si>
    <t>Phase de développement:</t>
  </si>
  <si>
    <t>Date de commercialisation estimée:</t>
  </si>
  <si>
    <t>Budget de préproduction:</t>
  </si>
  <si>
    <t>Budget de production:</t>
  </si>
  <si>
    <t>Budget total de fabrication (préprod + prod)</t>
  </si>
  <si>
    <t>Budget marketing (Financement sécurisé):</t>
  </si>
  <si>
    <t>Le budget indiqué dans cette cellule corrrespond au budget dont le financement est sécurisé. Il est donc pris en compte dans le calcul du prorata et des aides d'états. Il n'est pas forcément représentatif du budget nécessaire pour mettre en place la stratégie marketing.</t>
  </si>
  <si>
    <t>Budget total de fabrication + marketing:</t>
  </si>
  <si>
    <t>Financement acquis:</t>
  </si>
  <si>
    <t>Genre:</t>
  </si>
  <si>
    <t>Plateforme de distribution:</t>
  </si>
  <si>
    <t>Public cible:</t>
  </si>
  <si>
    <t>Faire un copier-coller</t>
  </si>
  <si>
    <t>Faits marquants:</t>
  </si>
  <si>
    <t>Vidéo de présentation:</t>
  </si>
  <si>
    <t>Montant sollicité:</t>
  </si>
  <si>
    <t>Dépenses wallonnes éligibles annoncées:</t>
  </si>
  <si>
    <t>Total wallon déjà engagé + total wallon à engager</t>
  </si>
  <si>
    <t>Retour en RW:</t>
  </si>
  <si>
    <t>DEWA / Montant sollicité</t>
  </si>
  <si>
    <t>Montant envisageable:</t>
  </si>
  <si>
    <t>Commentaire:</t>
  </si>
  <si>
    <t>Indiquer ici les raisons pour lesquelles le montant a été revu</t>
  </si>
  <si>
    <t>DEWA corrigées:</t>
  </si>
  <si>
    <t>Total wallon déjà engagé + total wallon à engager CORRIGE</t>
  </si>
  <si>
    <t>Retour sur cette base</t>
  </si>
  <si>
    <t>DEWAC / Montant envisageable</t>
  </si>
  <si>
    <t>DEWA encore à décaisser hors imprévus et FG:</t>
  </si>
  <si>
    <t>Toutes charges à décaisser hors FG et IMP</t>
  </si>
  <si>
    <t>Part Wallimage dans le financement global:</t>
  </si>
  <si>
    <t>Part Wallimage dans le financement de la préproduction:</t>
  </si>
  <si>
    <t>Uniquement pour une demande un préprod</t>
  </si>
  <si>
    <t>Santé financière</t>
  </si>
  <si>
    <t>Plan de financement</t>
  </si>
  <si>
    <t>Dépenses</t>
  </si>
  <si>
    <t>Estimation des ventes</t>
  </si>
  <si>
    <t>Conclusions générales / Questions / remarques</t>
  </si>
  <si>
    <t>Synopsis:</t>
  </si>
  <si>
    <t>Frais généraux</t>
  </si>
  <si>
    <t>Imprévus</t>
  </si>
  <si>
    <t>Date de fin de la préproduction</t>
  </si>
  <si>
    <t>Check</t>
  </si>
  <si>
    <t>Budget marketing</t>
  </si>
  <si>
    <t>Commentaire éventuel:</t>
  </si>
  <si>
    <t>D. CHECK ELIGIBILITE</t>
  </si>
  <si>
    <t>Masquer une fois que l'éligiblité est faite</t>
  </si>
  <si>
    <t>OUI</t>
  </si>
  <si>
    <t>Dossier éligible?</t>
  </si>
  <si>
    <t>NON</t>
  </si>
  <si>
    <t>Remarques</t>
  </si>
  <si>
    <t>E. ANALYSE ECONOMIQUE</t>
  </si>
  <si>
    <t>1. SANTE FINANCIERE DE LA SOCIETE</t>
  </si>
  <si>
    <t>Données financières du dernier exercice</t>
  </si>
  <si>
    <t>dernier exercice</t>
  </si>
  <si>
    <t>Capitaux propres</t>
  </si>
  <si>
    <t>Liquidité générale</t>
  </si>
  <si>
    <t xml:space="preserve">Subsides </t>
  </si>
  <si>
    <t>Dettes CT</t>
  </si>
  <si>
    <t>Indépendance financière</t>
  </si>
  <si>
    <t>TOT PASSIF</t>
  </si>
  <si>
    <t>Immobilisations</t>
  </si>
  <si>
    <t>MB sur ventes</t>
  </si>
  <si>
    <t>Créances</t>
  </si>
  <si>
    <t>Trésorerie</t>
  </si>
  <si>
    <t>Rentabilité sur fonds propres</t>
  </si>
  <si>
    <t>Régularisation</t>
  </si>
  <si>
    <t>TOT ACTIF</t>
  </si>
  <si>
    <t>Commentaires sur la santé financière de la société</t>
  </si>
  <si>
    <t>Chiffres d'affaires</t>
  </si>
  <si>
    <t>production immobilisée</t>
  </si>
  <si>
    <t>autres produits d'exploitations</t>
  </si>
  <si>
    <t>Charges directes</t>
  </si>
  <si>
    <t>Frais divers</t>
  </si>
  <si>
    <t>Frais de personnel</t>
  </si>
  <si>
    <t>Amortissements</t>
  </si>
  <si>
    <t xml:space="preserve">Autres charges </t>
  </si>
  <si>
    <t>Résultat d'exploitation</t>
  </si>
  <si>
    <t>Produits financiers</t>
  </si>
  <si>
    <t>Charges financières</t>
  </si>
  <si>
    <t>Résultat financier</t>
  </si>
  <si>
    <t>Résultat avant impots</t>
  </si>
  <si>
    <t>Impots</t>
  </si>
  <si>
    <t>Résultat après impôts</t>
  </si>
  <si>
    <t>2. PLAN DE FINANCEMENT</t>
  </si>
  <si>
    <t>Masquer les lignes vides du plan pour faciliter la lecture</t>
  </si>
  <si>
    <t>Société de financement</t>
  </si>
  <si>
    <t>Origine</t>
  </si>
  <si>
    <t>Commentaires SOA</t>
  </si>
  <si>
    <t>Commentaires analyste</t>
  </si>
  <si>
    <t>Financement acquis selon plan de financement</t>
  </si>
  <si>
    <t>ACQUIS ANNONCE (numéraire uniquement)</t>
  </si>
  <si>
    <t>AIDES D'ETAT ANNONCEES</t>
  </si>
  <si>
    <t>Contrats de coproduction signés</t>
  </si>
  <si>
    <t>Commentaires sur le plance de financement</t>
  </si>
  <si>
    <t>3. BUDGET</t>
  </si>
  <si>
    <t>Part Wallon/TOTAL (STB)</t>
  </si>
  <si>
    <t>Poste/affectation</t>
  </si>
  <si>
    <t>Apport en nature déjà réalisé</t>
  </si>
  <si>
    <t>Charges décaissées</t>
  </si>
  <si>
    <t>Apport en nature à réaliser</t>
  </si>
  <si>
    <t>Charges à décaisser</t>
  </si>
  <si>
    <t>TOTAL BUDGET FABRICATION DÉJÀ ENGAGE</t>
  </si>
  <si>
    <t>TOTAL BUDGET FABRICATION À ENGAGER</t>
  </si>
  <si>
    <t>Indiquer le nom et le montant de la dépenses non-éligible</t>
  </si>
  <si>
    <t>3.1 Marketing</t>
  </si>
  <si>
    <t>A compléter uniquement si un budget marketing est annoncé et si celui-ci est dûment justifié (budget détaillé et financement sécurisé) dans la FICHE 8</t>
  </si>
  <si>
    <t>Budget total de fabrication:</t>
  </si>
  <si>
    <t>Budget marketing validé</t>
  </si>
  <si>
    <t>TOTAL (Base de calcul du prorata et de l'intensité)</t>
  </si>
  <si>
    <t>3.2. Ventilation des dépenses engagées et futures</t>
  </si>
  <si>
    <t>Wallonie</t>
  </si>
  <si>
    <t>Autres</t>
  </si>
  <si>
    <t>Sous-total A déjà engagé</t>
  </si>
  <si>
    <t>Sous-total B déjà engagé</t>
  </si>
  <si>
    <t>Sous-total A à engager</t>
  </si>
  <si>
    <t>Sous-total B à engager</t>
  </si>
  <si>
    <t>3.3. Ventilation des dépenses par statut</t>
  </si>
  <si>
    <t>Budget total</t>
  </si>
  <si>
    <t>Charges wallonnes encore à décaisser hors apports en nature</t>
  </si>
  <si>
    <t>Dirigeant</t>
  </si>
  <si>
    <t>Salarié</t>
  </si>
  <si>
    <t>Indépendant</t>
  </si>
  <si>
    <t>Total (hors FG, imprévus et autres)</t>
  </si>
  <si>
    <t>GRAND TOTAL</t>
  </si>
  <si>
    <t>Somme Sous-totaux B</t>
  </si>
  <si>
    <t>Charges à décaisser (hors imprévus et FG)</t>
  </si>
  <si>
    <t>Charges à décaisser sur gérant</t>
  </si>
  <si>
    <t>Gérant</t>
  </si>
  <si>
    <t>Si quelqu'un trouve l'erreur peut-il modifier la formule, merci!</t>
  </si>
  <si>
    <t>Charges à décaisser sur salariés</t>
  </si>
  <si>
    <t>Charges à décaisser sur indépendants</t>
  </si>
  <si>
    <t>3.5. Ratios de dépenses</t>
  </si>
  <si>
    <t>A. Demande Wallimage</t>
  </si>
  <si>
    <t>B. Montant enisageable</t>
  </si>
  <si>
    <t>A. Montant solicité</t>
  </si>
  <si>
    <t>B. Montant envisageable</t>
  </si>
  <si>
    <t>Dépenses totales wallonnes / apport</t>
  </si>
  <si>
    <t>Charges wallonnes à décaisser / apport</t>
  </si>
  <si>
    <t>Commentaire sur les dépenses</t>
  </si>
  <si>
    <t>4. PLAN DE RECOUPE &amp; SEUIL DE RENTABILITE</t>
  </si>
  <si>
    <t>PV  UNITAIREJEU</t>
  </si>
  <si>
    <t>Retail price HTVA</t>
  </si>
  <si>
    <t>- Soldes moyennes</t>
  </si>
  <si>
    <t>- Cut plateforme / store</t>
  </si>
  <si>
    <t>Marge unitaire HTVA</t>
  </si>
  <si>
    <t>Sources de financement (par ordre de priorité)</t>
  </si>
  <si>
    <t>Part dans le financement corrigé</t>
  </si>
  <si>
    <t>Couloir prioritaire</t>
  </si>
  <si>
    <t>%age jusqu'à la recoupe Editeur</t>
  </si>
  <si>
    <t>%age jusqu'à recoupe Wallimage</t>
  </si>
  <si>
    <t>Prorata après recoupe</t>
  </si>
  <si>
    <t>Invest à recoupe prioritaire (Publisher, …)</t>
  </si>
  <si>
    <t>/</t>
  </si>
  <si>
    <t>Studio B</t>
  </si>
  <si>
    <t>Différentiel correction invest Wallimage</t>
  </si>
  <si>
    <t>1. SR pour recoupe invests prioritaires (hors Wall)</t>
  </si>
  <si>
    <t>Recoupe des invests prioritaires (hors Wall)</t>
  </si>
  <si>
    <t>Frais marketing recoupés éditeur (HORS plan de fi)</t>
  </si>
  <si>
    <t>N° d'unités nécéssaires pour recoupe invests prioritaires (hors Wall)</t>
  </si>
  <si>
    <t>CA hors TVA pour recoupe invests prioritaires (hors Wall)</t>
  </si>
  <si>
    <t xml:space="preserve">2. Elements supplémentaires pour recoupe Wallimage </t>
  </si>
  <si>
    <t>Recoupe Wallimage pendant recoup des invests prioritaires</t>
  </si>
  <si>
    <t>Marge nette en + pour recouper le solde de l'ACR Wallimage</t>
  </si>
  <si>
    <t>N° d'unités nécéssaires en + pour recouper le solde de l'ACR Wallimage</t>
  </si>
  <si>
    <t>CA hors TVA en + pour recouper le solde de l'ACR Wallimage</t>
  </si>
  <si>
    <t>3. SR invests prioritaires + Wallimage</t>
  </si>
  <si>
    <t>Marge nette nécéssaire pour recoupe invests prioritaires + Wallimage</t>
  </si>
  <si>
    <t>N° d'unités nécéssaires pour recoupe invests prioritaires + Wallimage</t>
  </si>
  <si>
    <t>CA hors TVA pour recoupe invests prioritaires + Wallimage</t>
  </si>
  <si>
    <t>Répartition des recettes nettes</t>
  </si>
  <si>
    <t>Seuil de renta Wallimage</t>
  </si>
  <si>
    <t>Prévisions du PP</t>
  </si>
  <si>
    <t>Prévisions WALLIMAGE</t>
  </si>
  <si>
    <t>Prévisions du JURY</t>
  </si>
  <si>
    <t>Nombre d'unités vendues</t>
  </si>
  <si>
    <t>CA HTVA</t>
  </si>
  <si>
    <t>Marge totale à répartir</t>
  </si>
  <si>
    <t>Solde à repartir après comm</t>
  </si>
  <si>
    <t>Montant recoupe editeur après comm</t>
  </si>
  <si>
    <t>1. Jusqu'à recoupe invests prioritaires (hors Wall)</t>
  </si>
  <si>
    <t>Solde à répartir</t>
  </si>
  <si>
    <t>2. Jusqu'à recoupe Wallimage</t>
  </si>
  <si>
    <t>3.Après recoupe Wallimage</t>
  </si>
  <si>
    <t xml:space="preserve">Solde </t>
  </si>
  <si>
    <t>Commissions comprises</t>
  </si>
  <si>
    <t>Total recettes nettes distribuées</t>
  </si>
  <si>
    <t>COTE 2.2</t>
  </si>
  <si>
    <t>Part Wallimage</t>
  </si>
  <si>
    <t>Accès aux recettes Wallimage</t>
  </si>
  <si>
    <t>Part Studio</t>
  </si>
  <si>
    <t>Commentaire sur les ventes</t>
  </si>
  <si>
    <t>Demande d'aide à la (pré)production d'un jeu vidéo</t>
  </si>
  <si>
    <r>
      <t xml:space="preserve">Le dossier complet doit être envoyé par email à </t>
    </r>
    <r>
      <rPr>
        <u/>
        <sz val="11"/>
        <color rgb="FF0070C0"/>
        <rFont val="Arial"/>
        <family val="2"/>
      </rPr>
      <t>gaming@wallimage.be</t>
    </r>
    <r>
      <rPr>
        <sz val="11"/>
        <color theme="1"/>
        <rFont val="Arial"/>
        <family val="2"/>
      </rPr>
      <t xml:space="preserve"> avec pour objet: </t>
    </r>
    <r>
      <rPr>
        <b/>
        <sz val="11"/>
        <color theme="1"/>
        <rFont val="Arial"/>
        <family val="2"/>
      </rPr>
      <t>Nom du projet + Société dépositaire</t>
    </r>
  </si>
  <si>
    <t>Le règlement complet est disponible sur le site de Wallimage.</t>
  </si>
  <si>
    <t>Des questions?</t>
  </si>
  <si>
    <t>Sophie Augurelle - Chargée du département Gaming</t>
  </si>
  <si>
    <t>065 40 40 34</t>
  </si>
  <si>
    <t>gaming@wallimage.be</t>
  </si>
  <si>
    <t>1. FICHE D'IDENTITE</t>
  </si>
  <si>
    <t>Coproducteur</t>
  </si>
  <si>
    <t>Propriétaire</t>
  </si>
  <si>
    <t>Copropriétaire</t>
  </si>
  <si>
    <t>Micro-entreprise</t>
  </si>
  <si>
    <t>Titre provisoire ou définitif du jeu:</t>
  </si>
  <si>
    <t>Petite entreprise</t>
  </si>
  <si>
    <t>Moyenne entreprise</t>
  </si>
  <si>
    <t>LA SOCIETE</t>
  </si>
  <si>
    <t>Date de constitution:</t>
  </si>
  <si>
    <t>Si la société n'est pas encore constituée veuillez indiquer "en cours de constitution"</t>
  </si>
  <si>
    <t>Forme juridique:</t>
  </si>
  <si>
    <t>Numéro d'entreprise:</t>
  </si>
  <si>
    <t>Adresse du siège:</t>
  </si>
  <si>
    <t>La société est propriétaire ou copropriétaire de l'IP:</t>
  </si>
  <si>
    <t>Pourcentage de l'IP détenu par la société:</t>
  </si>
  <si>
    <t>Nom, prénom:</t>
  </si>
  <si>
    <t>Fonction:</t>
  </si>
  <si>
    <t>Téléphone:</t>
  </si>
  <si>
    <t>Adresse email:</t>
  </si>
  <si>
    <t>DONNEES DE LA SOCIETE</t>
  </si>
  <si>
    <t>Taille de l'entreprise:</t>
  </si>
  <si>
    <t>Comment déterminer la taille de votre entreprise?
(recommandation 2003/361 de la Commission)
Micro-entreprise: &lt;10 ETP ET chiffre d'affaires annuel ou total du bilan &lt; 2 millions €
Petite entreprise: &lt; 50 ETP ET chiffre d'affaires annuel ou total du bilan &lt; 10 millions €
Moyenne entreprise: &lt;250 ETP ET chiffre d'affaires annuel &lt; 50 millions € OU total bilan annuel &lt; 43 millions €</t>
  </si>
  <si>
    <t>Montant du capital social:</t>
  </si>
  <si>
    <t>Effectifs employés (équivalent temps plein):</t>
  </si>
  <si>
    <t>Création d'emplois prévisionnelle sur le projet:</t>
  </si>
  <si>
    <t>Prénom, NOM</t>
  </si>
  <si>
    <t>Fonction</t>
  </si>
  <si>
    <t>ACTIONNARIAT</t>
  </si>
  <si>
    <t>Nom</t>
  </si>
  <si>
    <t xml:space="preserve">Catégorie d'actions si existantes </t>
  </si>
  <si>
    <t>Total de l'apport en numéraire</t>
  </si>
  <si>
    <t>Total de l'apport en nature</t>
  </si>
  <si>
    <t>Montant total des apports</t>
  </si>
  <si>
    <t>Nbre de parts total détenu</t>
  </si>
  <si>
    <t>Pourcentage total détenu</t>
  </si>
  <si>
    <t>A</t>
  </si>
  <si>
    <t>B</t>
  </si>
  <si>
    <t>C</t>
  </si>
  <si>
    <t>Sous-total Publics</t>
  </si>
  <si>
    <t>Participation de la société dans d'autres sociétés:</t>
  </si>
  <si>
    <t>Nom:</t>
  </si>
  <si>
    <t>Part du capital:</t>
  </si>
  <si>
    <t>Préproduction</t>
  </si>
  <si>
    <t>Production</t>
  </si>
  <si>
    <t>Divertissement</t>
  </si>
  <si>
    <t>Educatif</t>
  </si>
  <si>
    <t>Artistique</t>
  </si>
  <si>
    <t>Pour une aide à la production, la production a-t-elle déjà commencé au dépôt du dossier:</t>
  </si>
  <si>
    <t>Date de début de la préproduction:</t>
  </si>
  <si>
    <t>Date de début de la production:</t>
  </si>
  <si>
    <t>Date de fin de la production:</t>
  </si>
  <si>
    <t>Date estimée de la commercialisation:</t>
  </si>
  <si>
    <t>1er passage:</t>
  </si>
  <si>
    <t>Comment compléter le budget?</t>
  </si>
  <si>
    <t>La société dépositaire doit compléter les deux tableaux ci-dessous:</t>
  </si>
  <si>
    <t>Quid si agence intérim: uniquement salaire brut si la personne est wallonne</t>
  </si>
  <si>
    <t>Nom de la société de production dépositaire</t>
  </si>
  <si>
    <r>
      <t xml:space="preserve">Période </t>
    </r>
    <r>
      <rPr>
        <b/>
        <sz val="12"/>
        <color indexed="8"/>
        <rFont val="Arial"/>
        <family val="2"/>
      </rPr>
      <t>(jour/semaine/mois/forfait)</t>
    </r>
  </si>
  <si>
    <t>Achat de droits</t>
  </si>
  <si>
    <t>Autre(s), non repris ci-avant : à préciser</t>
  </si>
  <si>
    <t>Lead Developer</t>
  </si>
  <si>
    <t>Level Designer</t>
  </si>
  <si>
    <t>Narrative Designer</t>
  </si>
  <si>
    <t>REPARTITION DES DEPENSES PAR NATURE</t>
  </si>
  <si>
    <t>Nom de la société de financement</t>
  </si>
  <si>
    <t>Commentaire</t>
  </si>
  <si>
    <t>Privé</t>
  </si>
  <si>
    <t>belge</t>
  </si>
  <si>
    <t>Apport en nature</t>
  </si>
  <si>
    <t>Public</t>
  </si>
  <si>
    <t>Non-acquis</t>
  </si>
  <si>
    <t>Apport en numéraire</t>
  </si>
  <si>
    <t>Wallimage</t>
  </si>
  <si>
    <t>7. ESTIMATION DES VENTES ET ACCES AUX RECETTES</t>
  </si>
  <si>
    <t>Proposition d'accès aux recettes après récupération du montant libéré par Wallimage:</t>
  </si>
  <si>
    <t>Prix de vente du Jeu (HTVA):</t>
  </si>
  <si>
    <t>Taille entreprise</t>
  </si>
  <si>
    <t>Grande entreprise</t>
  </si>
  <si>
    <t>Charge déjà décaissée</t>
  </si>
  <si>
    <t>Charge à décaisser</t>
  </si>
  <si>
    <t xml:space="preserve">Phase de fabrication </t>
  </si>
  <si>
    <t>En phase de préproduction</t>
  </si>
  <si>
    <t>En cours de production</t>
  </si>
  <si>
    <t>Type de jeu vidéo</t>
  </si>
  <si>
    <t>étrangère</t>
  </si>
  <si>
    <t>un studio wallon</t>
  </si>
  <si>
    <t>un studio non-wallon et coproduit avec un studio wallon</t>
  </si>
  <si>
    <t>un studio non-wallon sans coproduction avec un studio wallon et partiellement fabriqué par un studio wallon</t>
  </si>
  <si>
    <t>OK</t>
  </si>
  <si>
    <t>NOK</t>
  </si>
  <si>
    <t>Check contrat et attestations</t>
  </si>
  <si>
    <t>Non applicable</t>
  </si>
  <si>
    <t>Dépenses wallonnes éligibles corrigées</t>
  </si>
  <si>
    <t>Imprévus + FG inclus</t>
  </si>
  <si>
    <t>Analyse interne - Réservé à Wallimage</t>
  </si>
  <si>
    <t>Indiquer le nom + nationalité des coproducteur.rice.s. Si pas de coprod: Non-applicable</t>
  </si>
  <si>
    <t>Développeur.euse back-end</t>
  </si>
  <si>
    <t>Dépenses wallonnes globales</t>
  </si>
  <si>
    <t>Dépenses wallonnes encore à supporter</t>
  </si>
  <si>
    <t>A remplir en cas d'éditeur.rice confirmé.e OU d'éditeur.rice annoncé.e même si pas confirmé.e</t>
  </si>
  <si>
    <t>Commission supp éditeur.rice</t>
  </si>
  <si>
    <t>Marge nette nécéssaire pour recoupe de l'éditeur.rice</t>
  </si>
  <si>
    <t>Recettes nettes par investisseur.euse</t>
  </si>
  <si>
    <t>Représentant.e légal.e de la société:</t>
  </si>
  <si>
    <t>DIRIGEANT.E.S</t>
  </si>
  <si>
    <t>Sous-total Fondateur/rice.s</t>
  </si>
  <si>
    <t>Sous-total Privé.e.s</t>
  </si>
  <si>
    <t>Répartition des recettes entre investisseur.euse.s</t>
  </si>
  <si>
    <t>Investisseur.euse</t>
  </si>
  <si>
    <t>Couloir prioritaire de l'éditeur.rice s'il ou elle est confirmé.e (Montant)</t>
  </si>
  <si>
    <t>%age jusqu'à la recoupe de l'investisseur.euse</t>
  </si>
  <si>
    <t>%age après recoupe de l'investisseur.euse</t>
  </si>
  <si>
    <t>Editeur.rice</t>
  </si>
  <si>
    <t>Investisseur.euse 1</t>
  </si>
  <si>
    <t>Investisseur.euse 2</t>
  </si>
  <si>
    <t>Coproducteur.rice.s:</t>
  </si>
  <si>
    <t>Nom de la société bénéficiaire:</t>
  </si>
  <si>
    <t>Personne de contact du dossier:</t>
  </si>
  <si>
    <t>La présente demande d'intervention est introduite pour une aide en</t>
  </si>
  <si>
    <t>Nom de la société prestataire</t>
  </si>
  <si>
    <t>Statut du prestataire</t>
  </si>
  <si>
    <t>Producer / Project Manager</t>
  </si>
  <si>
    <t>Product Manager</t>
  </si>
  <si>
    <t>Game Writer</t>
  </si>
  <si>
    <t>Content (live) Designer</t>
  </si>
  <si>
    <t>System Designer</t>
  </si>
  <si>
    <t>Gameplay Designer</t>
  </si>
  <si>
    <t>UX/UI Designer</t>
  </si>
  <si>
    <t>Monetisation Designer</t>
  </si>
  <si>
    <t>Gameplay Programmer</t>
  </si>
  <si>
    <t>UX/UI Developer</t>
  </si>
  <si>
    <t>Tools Programmer</t>
  </si>
  <si>
    <t>Back-end Developer</t>
  </si>
  <si>
    <t>AI Programmer</t>
  </si>
  <si>
    <t>Engine Programmer</t>
  </si>
  <si>
    <t>Game artist / Illustrator</t>
  </si>
  <si>
    <t>Concept Artist</t>
  </si>
  <si>
    <t>Environment Artist (3D)</t>
  </si>
  <si>
    <t>UI Artist</t>
  </si>
  <si>
    <t>2D Animator</t>
  </si>
  <si>
    <t>3D Animator</t>
  </si>
  <si>
    <t>Technical Artist</t>
  </si>
  <si>
    <t>Audio Programmer</t>
  </si>
  <si>
    <t>Tech Audio Designer</t>
  </si>
  <si>
    <t>Voice Designer</t>
  </si>
  <si>
    <t>Audio Designer</t>
  </si>
  <si>
    <t>Composer / Music Director</t>
  </si>
  <si>
    <t>QA Tester</t>
  </si>
  <si>
    <t>QA Engineer</t>
  </si>
  <si>
    <t>Nom et prénom du prestataire</t>
  </si>
  <si>
    <t>Indépendant.e</t>
  </si>
  <si>
    <t>Employé.e</t>
  </si>
  <si>
    <t>Taux /prix unitaire</t>
  </si>
  <si>
    <t>Technical Designer</t>
  </si>
  <si>
    <t>Lead Designer</t>
  </si>
  <si>
    <t>Lead programmer/developer</t>
  </si>
  <si>
    <t xml:space="preserve">Lead Audio Designer </t>
  </si>
  <si>
    <t>Lead Artist</t>
  </si>
  <si>
    <t>TOTAL (7+8)</t>
  </si>
  <si>
    <t>I. DROITS ARTISTIQUES</t>
  </si>
  <si>
    <t>II. PERSONNEL IMPLIQUE DANS LA FABRICATION</t>
  </si>
  <si>
    <t xml:space="preserve">A. Producteur.rice.s et Lead </t>
  </si>
  <si>
    <t>B. Desgin</t>
  </si>
  <si>
    <t>C. Technical design / programmes</t>
  </si>
  <si>
    <t>D. Art design</t>
  </si>
  <si>
    <t>E. Audio</t>
  </si>
  <si>
    <t>F. Quality Assurance</t>
  </si>
  <si>
    <t>III. DÉPENSES LIÉES À LA PROTECTION DE LA PROPRIÉTÉ INTELLECTUELLE (DÉPENSE PLAFONNÉE À 20.000 €)</t>
  </si>
  <si>
    <t>TOTAL BUDGET FABRICATION DÉJÀ ENGAGE AVANT LA DATE DE CLOTURE DE L'APPEL A PROJETS</t>
  </si>
  <si>
    <t>TABLEAU 1 - BUDGET RELATIF AUX APPORTS/CHARGES DEJA ENGAGEES DANS LA (PRE-)PRODUCTION DU JEU AVANT LA DATE DE CLOTURE DE L'APPEL A PROJETS</t>
  </si>
  <si>
    <t>Apport en nature réalisé</t>
  </si>
  <si>
    <t>Charge décaissée</t>
  </si>
  <si>
    <t>TOTAL BUDGET FABRICATION A ENGAGER A PARTIR DE LA DATE DE CLOTURE DE L'APPEL A PROJETS</t>
  </si>
  <si>
    <t>TABLEAU 2 - BUDGET RELATIF AUX APPORTS/CHARGES A ENGAGER DANS LA (PRE-)PRODUCTION DU JEU A PARTIR DE LA DATE DE CLOTURE DE L'APPEL A PROJETS</t>
  </si>
  <si>
    <t>V. IMPRÉVUS (10% DU SOUS-TOTAL A AUGMENTÉ DES FRAIS GÉNÉRAUX)</t>
  </si>
  <si>
    <r>
      <t xml:space="preserve">VI. MARKETING
</t>
    </r>
    <r>
      <rPr>
        <sz val="12"/>
        <color theme="1"/>
        <rFont val="Arial"/>
        <family val="2"/>
      </rPr>
      <t>une société de production qui introduit une demande de financement pour la phase de production devra obligatoirement prévoir un poste marketing dans son budget et inclure un montant de 10.000 € destiné à couvrir une partie de ces dépenses dans sa demande de financement.
Ce budget marketing de 10.000 € constituera une dépense éligible à justifier et est destiné à couvrir des dépenses réalisées auprès d’un prestataire externe (agence ou indépendant spécialisé dans le jeu vidéo) dans le cadre de prestations liées aux démarches marketing (stratégie, Community management, press release…). Ces dépenses doivent être réalisées auprès d’un prestataire externe dont le siège social et d’exploitation ou le domicile, dans le cas d’un indépendant, est situé Belgique, dans un État Membre de l’Union européenne ou de l'Espace économique européen (E.E.E.).
A noter que, dans le cas d’une coproduction, si la production déléguée n’est pas gérée par le studio dépositaire, cette demande ne sera pas imposée au studio à condition toutefois que les démarches marketing soient bien prévues au budget et financées par ailleurs.</t>
    </r>
    <r>
      <rPr>
        <b/>
        <sz val="12"/>
        <color theme="1"/>
        <rFont val="Arial"/>
        <family val="2"/>
      </rPr>
      <t xml:space="preserve">
</t>
    </r>
    <r>
      <rPr>
        <sz val="12"/>
        <color theme="1"/>
        <rFont val="Arial"/>
        <family val="2"/>
      </rPr>
      <t>Dans le cas d'une demande en préproduction, ce poste ne s'applique pas.</t>
    </r>
  </si>
  <si>
    <t>BUDGET TOTAL DE FABRICATION = TOTAL TABLEAU 1 + TOTAL TABLEAU 2</t>
  </si>
  <si>
    <t>Ce montant (colonne 9) doit est égal au total du plan de financement (Fiche 6)</t>
  </si>
  <si>
    <t>Privé/Public</t>
  </si>
  <si>
    <t>Demande à Wallimage</t>
  </si>
  <si>
    <t>Demande de financement à Wallimage:</t>
  </si>
  <si>
    <t>Budget de fabrication</t>
  </si>
  <si>
    <t>Montant total du plan de financement</t>
  </si>
  <si>
    <t>Pourcentage de financement acquis</t>
  </si>
  <si>
    <t>Intensité de l'aide</t>
  </si>
  <si>
    <t>Planning de fabrication</t>
  </si>
  <si>
    <t>2. BUDGET</t>
  </si>
  <si>
    <t>Tableau 1 relatif aux apports et charges déjà engagés avant la date de clôture de l'appel à projets</t>
  </si>
  <si>
    <t>Tableau 2 relatif aux apports et charges à engager à partir de la date de clôture de l'appel à projets</t>
  </si>
  <si>
    <t>Merci de vous référer à l'article 8 du règlement pour connaître les modalités d'éligibilité des dépenses</t>
  </si>
  <si>
    <t>D</t>
  </si>
  <si>
    <t>E</t>
  </si>
  <si>
    <t>F</t>
  </si>
  <si>
    <t>G</t>
  </si>
  <si>
    <t>H</t>
  </si>
  <si>
    <t>I</t>
  </si>
  <si>
    <t>J</t>
  </si>
  <si>
    <t>K</t>
  </si>
  <si>
    <r>
      <t xml:space="preserve">Colonne D - Statut: </t>
    </r>
    <r>
      <rPr>
        <sz val="12"/>
        <rFont val="Arial"/>
        <family val="2"/>
      </rPr>
      <t>spécifiez le statut du ou de la prestataire de la colone C (Dirigeant.e, Salarié.e, indépendant.e)</t>
    </r>
  </si>
  <si>
    <r>
      <t xml:space="preserve">Période </t>
    </r>
    <r>
      <rPr>
        <b/>
        <sz val="12"/>
        <color indexed="8"/>
        <rFont val="Arial"/>
        <family val="2"/>
      </rPr>
      <t>(heure, jour, mois, forfait)</t>
    </r>
  </si>
  <si>
    <r>
      <t xml:space="preserve">Colonne F - Taux /prix unitaire: </t>
    </r>
    <r>
      <rPr>
        <sz val="12"/>
        <rFont val="Arial"/>
        <family val="2"/>
      </rPr>
      <t>champ numérique, spécifiez le prix unitaire en EUR (par exemple «200»)</t>
    </r>
  </si>
  <si>
    <r>
      <t xml:space="preserve">Colonne E - Période (heure/jour/mois/forfait): </t>
    </r>
    <r>
      <rPr>
        <sz val="12"/>
        <rFont val="Arial"/>
        <family val="2"/>
      </rPr>
      <t>champ de texte, spécifiez l'unité utilisée (par exemple «jour», «forfait», «mois»,…)</t>
    </r>
  </si>
  <si>
    <t>Heure</t>
  </si>
  <si>
    <t>Jour</t>
  </si>
  <si>
    <t>Mois</t>
  </si>
  <si>
    <t>Forfait</t>
  </si>
  <si>
    <r>
      <t xml:space="preserve">Colonne G - Nombre : </t>
    </r>
    <r>
      <rPr>
        <sz val="12"/>
        <rFont val="Arial"/>
        <family val="2"/>
      </rPr>
      <t>champ numérique, spécifiez le nombre d'unités (par exemple, «5»)</t>
    </r>
  </si>
  <si>
    <r>
      <t xml:space="preserve">Colonne J - Total: </t>
    </r>
    <r>
      <rPr>
        <sz val="12"/>
        <rFont val="Arial"/>
        <family val="2"/>
      </rPr>
      <t>correspond à la somme de la colonne H (dépense wallonne) + I (dépense autres). Calcul global automatique</t>
    </r>
    <r>
      <rPr>
        <b/>
        <sz val="12"/>
        <rFont val="Arial"/>
        <family val="2"/>
      </rPr>
      <t>. Veuillez ne pas modifier.</t>
    </r>
  </si>
  <si>
    <r>
      <rPr>
        <b/>
        <sz val="12"/>
        <rFont val="Arial"/>
        <family val="2"/>
      </rPr>
      <t>Colonne K - Statut de la dépense:</t>
    </r>
    <r>
      <rPr>
        <sz val="12"/>
        <rFont val="Arial"/>
        <family val="2"/>
      </rPr>
      <t xml:space="preserve"> Veuillez indiquer si la dépense concerne un apport en nature déjà réalisé ou une charge déjà décaissée pour la tableau 1 , un apport en nature à concrétiser ou une charge à décaisser pour le tableau 2
</t>
    </r>
  </si>
  <si>
    <r>
      <rPr>
        <b/>
        <sz val="12"/>
        <rFont val="Arial"/>
        <family val="2"/>
      </rPr>
      <t>Définition apport en nature:</t>
    </r>
    <r>
      <rPr>
        <sz val="12"/>
        <rFont val="Arial"/>
        <family val="2"/>
      </rPr>
      <t xml:space="preserve"> Valorisation du temps consacré à la (pré)production du jeu qui ne fait pas l'objet d'un mouvement financier.</t>
    </r>
  </si>
  <si>
    <r>
      <t xml:space="preserve">Colonne A - Poste/affectation: </t>
    </r>
    <r>
      <rPr>
        <sz val="12"/>
        <rFont val="Arial"/>
        <family val="2"/>
      </rPr>
      <t>Une liste de métiers est disponible à titre indicatif (SOURCE: https://map.gamebadges.eu/pages/CompetencePage/). Veuillez ne pas la modifier mais vous pouvez ajouter des lignes sous la rubrique "Autre(s), non repris ci-avant: à préciser"</t>
    </r>
  </si>
  <si>
    <t>3. PLAN DE FINANCEMENT</t>
  </si>
  <si>
    <t>Montant du financement acquis</t>
  </si>
  <si>
    <t>Financement acquis &gt;= 30%</t>
  </si>
  <si>
    <r>
      <t xml:space="preserve">Plan de financement
</t>
    </r>
    <r>
      <rPr>
        <i/>
        <sz val="10"/>
        <color theme="1"/>
        <rFont val="Arial"/>
        <family val="2"/>
      </rPr>
      <t>Remplissage automatique
Merci de ne pas modifier ces cellules</t>
    </r>
  </si>
  <si>
    <t>Titre provisoire ou définitif du jeu (Remplissage automatique)</t>
  </si>
  <si>
    <t>Budget engagé avant la date de clôture de l'appel à projets:</t>
  </si>
  <si>
    <t>Budget engagé à partir de la date de clôture de l'appel à projets:</t>
  </si>
  <si>
    <t>Dans le cas d'une demande en préproduction, veuillez indiquer une estimation du budget de production:</t>
  </si>
  <si>
    <t>Budget total engagé et non-engager:</t>
  </si>
  <si>
    <t>Œuvre difficile:</t>
  </si>
  <si>
    <t>Vérification éligibilité au regard de l'intensité de l'aide:</t>
  </si>
  <si>
    <t>Total aides publiques (remplissage automatique):</t>
  </si>
  <si>
    <t>Intensité de l'aide (remplissage automatique):</t>
  </si>
  <si>
    <t>4. RESUME ET VERIFICATION</t>
  </si>
  <si>
    <t>TOTAL (I+J)</t>
  </si>
  <si>
    <t>Si le jeu est développé dans le cadre d'une coproduction, merci de compléter les "fiches d'identité Coproducteur". Une fiche par coproducteur</t>
  </si>
  <si>
    <t>(En cas de coproduction entre plusieurs, cette feuille est à remplir par chaque entreprise)</t>
  </si>
  <si>
    <t>Rôle dans la coproduction:</t>
  </si>
  <si>
    <t>Producteur.rice délégué.e</t>
  </si>
  <si>
    <t>Producteur.rice financier.ère</t>
  </si>
  <si>
    <t>Producteur.rice exécutif.ve</t>
  </si>
  <si>
    <t>Producteur.rice</t>
  </si>
  <si>
    <t>Coproducteur.rice</t>
  </si>
  <si>
    <t>Nom de la société de coproduction:</t>
  </si>
  <si>
    <t>Pour rappel de l'article 2.3.3 du règlement: la société de production devra préciser le financement acquis sur le projet au moment du dépôt.
Au moment du dépôt de la demande, le financement acquis devra représenter :
-	Dans le cas d’une demande en préproduction, au minimum 30% du budget total de préproduction ;
-	Dans le cas d’une demande de production : au minimum 30% du budget total de fabrication (préproduction + production), sachant que ces 30% devront concerner des apports en numéraire
Ces financements devront être attestés avec des documents chiffrés, datés et signés.</t>
  </si>
  <si>
    <t>Rappel Article 3.2 du règlement: La demande de financement peut être demandée en faveur d’un projet en cours de production mais à la condition qu’il soit démontré que ce financement permet d’augmenter de manière notable soit la portée du projet, soit le montant total du budget consacré par le bénéficiaire au projet, soit la rapidité avec laquelle le bénéficiaire compte achever le projet concerné.
La démonstration de l’augmentation de la taille du projet doit être faite par tout document probant et notamment des documents internes tels que les budgets initiaux, des procès-verbaux de réunions, des plannings de réalisation, etc. 
Des jeux vidéo finalisés ne peuvent plus bénéficier d’un financement. 
Par jeu finalisé, on entend : la version du jeu vidéo telle qu'elle existe au moment de sa commercialisation dans l'Espace Economique Européen. Par commercialisation, on entend la date de la première mise en vente du jeu vidéo.</t>
  </si>
  <si>
    <t xml:space="preserve">Cf. Article 2.3.3 - La société de production devra préciser le financement acquis sur le projet au moment du dépôt.
Au moment du dépôt de la demande, le financement acquis devra représenter :
- Dans le cas d’une demande en préproduction, au minimum 30% du budget total de préproduction ;
- Dans le cas d’une demande de production : au minimum 30% du budget total de fabrication (préproduction + production), sachant que ces 30% devront concerner des apports en numéraire
</t>
  </si>
  <si>
    <t>Voir article 10 du règlement</t>
  </si>
  <si>
    <t>Prorata du Fonds (remplissage automatique):</t>
  </si>
  <si>
    <t>Estimation du nombre d'unités vendues:</t>
  </si>
  <si>
    <t>Un couloir prioritaire n'est autorisé que si un contrat a déjà été signé et joint au dossier (Annexe8)</t>
  </si>
  <si>
    <t>Veuillez coller ci-dessous votre tableau d'estimation des ventes du jeu ou joindre votre fichier Excel dans une annexe séparée.
Veillez à ce que les formules soient bien lisibles afin de nous puissions facilement analyser le document</t>
  </si>
  <si>
    <t>Producteur.rice financier.ère/Publisher</t>
  </si>
  <si>
    <t>Personne en charge de l'analyse:</t>
  </si>
  <si>
    <t>Les cellules mauve doivent être complétées manuellement</t>
  </si>
  <si>
    <t>Dépenses éligibles au refard du Fonds</t>
  </si>
  <si>
    <t>L</t>
  </si>
  <si>
    <t>M</t>
  </si>
  <si>
    <t>Personnel</t>
  </si>
  <si>
    <t>SOUS-TOTAL A</t>
  </si>
  <si>
    <t>Buldget global hors W</t>
  </si>
  <si>
    <t>Budget global wallon</t>
  </si>
  <si>
    <t>Vérification avec colonne "Dépeneses éligbles au regard du Fonds"</t>
  </si>
  <si>
    <t>Dépenses wallonnes éligibles à justifier (=sous-total A wallon)</t>
  </si>
  <si>
    <t>Frais généraux validés</t>
  </si>
  <si>
    <t xml:space="preserve">Dépenses wallonnes éligibles </t>
  </si>
  <si>
    <t>Marketing validé</t>
  </si>
  <si>
    <t>Tableau à coller dans le rapport "Budget et dépenses wallonnes"</t>
  </si>
  <si>
    <t>Dépenses liées à la protection de l'IP</t>
  </si>
  <si>
    <t>Dirigeant.e</t>
  </si>
  <si>
    <t>DWE à justifier + frais généraux</t>
  </si>
  <si>
    <t>Odile</t>
  </si>
  <si>
    <t>Guillaume</t>
  </si>
  <si>
    <t>Sophie</t>
  </si>
  <si>
    <t>Virginie</t>
  </si>
  <si>
    <t xml:space="preserve">Œuvre de difficile: </t>
  </si>
  <si>
    <t>Voir dossier artistique</t>
  </si>
  <si>
    <t>Retour en RW sur base du montant envisageable:</t>
  </si>
  <si>
    <t>Dossier économique</t>
  </si>
  <si>
    <t>Ce fichier Excel constitue le dossier économique de votre candidature. Il doit impérativement être accompagné des autres éléments requis tel qu'indiqué à l'annexe 2 du règlement "Annexe 2 - Liste des informations nécessaires au dépôt d'un dossier".</t>
  </si>
  <si>
    <t>Le budget doit toujours inclure toutes les phases précédentes du dossier. Cela signifie que pour une demande de financement en production, le budget détaillé doit comprendre le travail déjà réalisé avant le début de cette phase.</t>
  </si>
  <si>
    <t>Ce montant (colonne 9) doit est égal au total du plan de financement (Fiche 3)</t>
  </si>
  <si>
    <t xml:space="preserve">Voir règlement Article 2.2 Bénéficiaires potentiels
</t>
  </si>
  <si>
    <t>Dossier administrativement complet</t>
  </si>
  <si>
    <t>Test culturel</t>
  </si>
  <si>
    <t>Société en difficulté</t>
  </si>
  <si>
    <t>Budget de fabrication = plan de fi</t>
  </si>
  <si>
    <t>Intensité de l'aide respectée</t>
  </si>
  <si>
    <t>Taux de retombées &gt; 100%</t>
  </si>
  <si>
    <t>Eligible FEI</t>
  </si>
  <si>
    <t>Financement acquis min 30%</t>
  </si>
  <si>
    <r>
      <rPr>
        <b/>
        <i/>
        <sz val="10"/>
        <rFont val="Arial"/>
        <family val="2"/>
      </rPr>
      <t>Définition des rôles:</t>
    </r>
    <r>
      <rPr>
        <i/>
        <sz val="10"/>
        <rFont val="Arial"/>
        <family val="2"/>
      </rPr>
      <t xml:space="preserve">
1. Le Coproducteur Délégué (Lead Producer)
C'est souvent l'initiateur du projet. Il possède la maîtrise d'œuvre et la responsabilité juridique du développement.
Rôle : Il coordonne l'ensemble des autres partenaires. C'est lui qui signe les contrats avec les prestataires, gère les salaires et assure le suivi quotidien du calendrier.
Implication : Il est le garant de la "bonne fin" du jeu auprès des investisseurs.
2. Le Coproducteur Financier/ Publisher
Ce partenaire intervient principalement pour apporter des fonds ou des garanties bancaires sans forcément s'impliquer dans la création.
Rôle : Il apporte une partie du budget en échange d'un partage de la propriété intellectuelle (IP) et des revenus futurs (royalties).
Implication : Son regard est axé sur la rentabilité, le respect du budget et l'analyse des risques de marché.
3. Le Coproducteur Exécutif (External Producer)
Dans un contexte de coproduction entre sociétés, il désigne l'entité qui fabrique une partie spécifique du travail pour le compte de la coproduction.
Rôle : Il met à disposition ses infrastructures, ses technologies ou ses équipes pour réaliser une portion définie du jeu (par exemple, le mode multijoueur ou le portage sur consoles).
Implication : Il partage les risques de production mais laisse souvent la direction créative globale au producteur délégué.</t>
    </r>
  </si>
  <si>
    <t>Si la candidature n'est pas recevable, le dossier ne sera pas soumis au collège d’experts et ne sera pas considéré comme étant valablement déposé ; une nouvelle soumission de la demande ne sera donc pas considérée comme un second ou un troisième dépôt au sens de l’article 2.4 du règlement. La société de production sera avertie rapidement, au plus tard le 5ème jour ouvrable suivant le dépôt de la demande.</t>
  </si>
  <si>
    <r>
      <t xml:space="preserve">Colonne C - Nom et prénom du ou de la prestataire: </t>
    </r>
    <r>
      <rPr>
        <sz val="12"/>
        <rFont val="Arial"/>
        <family val="2"/>
      </rPr>
      <t>Veuillez indiquer le nom et le prénom de la personne qui prestera la mission (peu importe son statut: employé.e, indépendant.e, dirigeant.e). Si l'identité du ou de la prestataire n'est pas connue au moment du dépôt veuillez indiquer "TBD" et ajouter un N° pour chaque profil à identifier. EX.: TBD1, TBD2, TBD3</t>
    </r>
  </si>
  <si>
    <r>
      <t xml:space="preserve">Exemple:
</t>
    </r>
    <r>
      <rPr>
        <sz val="12"/>
        <color theme="1"/>
        <rFont val="Arial"/>
        <family val="2"/>
      </rPr>
      <t>Période = Jour
Taux = 750 €
Nombre = 10 (jours)
Coût de la prestation (Colonne H ou I) = 750 X 10 = 7500 €</t>
    </r>
  </si>
  <si>
    <t xml:space="preserve">Les modalités de retour sur investissement sont disponibles à l'article 12 du règlement. </t>
  </si>
  <si>
    <r>
      <rPr>
        <b/>
        <sz val="12"/>
        <color theme="1"/>
        <rFont val="Arial"/>
        <family val="2"/>
      </rPr>
      <t>V. Marketing</t>
    </r>
    <r>
      <rPr>
        <sz val="12"/>
        <color theme="1"/>
        <rFont val="Arial"/>
        <family val="2"/>
      </rPr>
      <t xml:space="preserve">
Les dépenses marketing réalisées peuvent être déclarées et seront comptaibilisées dans budget global mais ne sont pas considérées comme des dépenses éligibles.</t>
    </r>
  </si>
  <si>
    <t>Non-applicable</t>
  </si>
  <si>
    <r>
      <t xml:space="preserve">Colonne B - Nom de la société prestataire: </t>
    </r>
    <r>
      <rPr>
        <sz val="12"/>
        <rFont val="Arial"/>
        <family val="2"/>
      </rPr>
      <t>veuillez indiquer le nom de la société prestataire. S'il s'agit d'une personne physique, veuillez indiquer son nom et prénom également à cet endroit.</t>
    </r>
  </si>
  <si>
    <t>Budget total de fabrication (marketing inclus):</t>
  </si>
  <si>
    <t>Wallonie
Budget</t>
  </si>
  <si>
    <t>Union européenne
Budget</t>
  </si>
  <si>
    <r>
      <rPr>
        <b/>
        <u/>
        <sz val="12"/>
        <color theme="1"/>
        <rFont val="Arial"/>
        <family val="2"/>
      </rPr>
      <t>HORS</t>
    </r>
    <r>
      <rPr>
        <b/>
        <sz val="12"/>
        <color theme="1"/>
        <rFont val="Arial"/>
        <family val="2"/>
      </rPr>
      <t xml:space="preserve"> Union européenne 
Budget </t>
    </r>
  </si>
  <si>
    <r>
      <t>Colonne I - Budget Union européenne:</t>
    </r>
    <r>
      <rPr>
        <sz val="12"/>
        <rFont val="Arial"/>
        <family val="2"/>
      </rPr>
      <t xml:space="preserve"> Idem que la colonne H mais uniquement pour les dépenses en Union européenne</t>
    </r>
  </si>
  <si>
    <t>TOTAL (H+I+J)</t>
  </si>
  <si>
    <t>Modèle économique:</t>
  </si>
  <si>
    <t>Revenus estimés:</t>
  </si>
  <si>
    <t>Check questionnaire durabilité</t>
  </si>
  <si>
    <t>N</t>
  </si>
  <si>
    <r>
      <t>Remarques:</t>
    </r>
    <r>
      <rPr>
        <sz val="12"/>
        <rFont val="Arial"/>
        <family val="2"/>
      </rPr>
      <t xml:space="preserve"> Les salaires doivent être renseignés en brut augmentés d'un coefficient de charges patronales fixe de 1,50 et ramenés au prorata du temps effectif passé sur le projet.</t>
    </r>
  </si>
  <si>
    <r>
      <t xml:space="preserve">Colonne H - Budget en Wallonie: </t>
    </r>
    <r>
      <rPr>
        <sz val="12"/>
        <rFont val="Arial"/>
        <family val="2"/>
      </rPr>
      <t xml:space="preserve">Spécifiez le montant de la dépense wallonne - F*G (Taux * nombre). Ces dépenses constituent les dépenses éligibles et à justifier auprès du Fonds </t>
    </r>
  </si>
  <si>
    <r>
      <t>Colonne J - Budget HORS Union européenne:</t>
    </r>
    <r>
      <rPr>
        <sz val="12"/>
        <rFont val="Arial"/>
        <family val="2"/>
      </rPr>
      <t xml:space="preserve"> Idem que la colonne H mais uniquement pour les dépenses hors Union européenne</t>
    </r>
  </si>
  <si>
    <t xml:space="preserve">Tous les onglets doivent être complétés:
Fiche 1 - Fiche d'identité
Fiche 2 - Budget
Fiche 3 - Plan de financement
Fiche 4 - Résumé
Fiche 5 - Estimation des ventes
</t>
  </si>
  <si>
    <t>Dans le cas d'une coproduction, une fiche d'identité par coproducteur doit être complétée étant entendu que la Fiche 1 concerne la société de production dépositaire et donc bénéficiaire du financement.</t>
  </si>
  <si>
    <t xml:space="preserve">Si le dossier est complet et conforme au règlement de Wallimage (Voir article 2.3 du règlement "Critères d'éligibilité et dépôt de la demande"), vous recevrez dans les 10 jours ouvrables un email de confirmation et une invitation à la rencontre producteur.rice.s qui se déroulera en présentiel dans les bureaux de Wallimage ou tout autre lieu en Région wallonne. Wallimage et un collège d'experts analyseront la demande et le dossier sera soumis au Conseil décentralisé dédié aux Coproductions qui prendra la décision finale.
</t>
  </si>
  <si>
    <t xml:space="preserve">Le travail déjà réalisé par le studio peut être valorisé et constituer l'apport du studio. Dans le plan de financement, en fiche 3,  vous devez définir cet apport selon sa nature : Si le temps de travail n'a pas été compensé par un mouvement financier, il sera à classer en tant que "Apport en nature".
Dans le cas contraire, il devra être considéré comme "Apport en numéraire". 
Ces apports sont à justifier via des fiches de paie ou un décompte des heures prestées(timesheet) ou tout autre document qui justifie le travail accompli en respectant les taux horaires correspondants aux normes du marché. Ces documents font partie de l'annexe 6.
Pour rappel, pour les jeux soutenus en production, au minimum 75% des dépenses éligibles doivent correspondre à un décaissement effectif de charges figurant dans la comptabilité en tant que frais réels, indiqués par nature de charge et par activité et pour laquelle elles sont engagées (comptabilité analytique). </t>
  </si>
  <si>
    <r>
      <t xml:space="preserve">Veuillez compléter le montage financier tel qu'il est envisagé:
- Pour une demande en </t>
    </r>
    <r>
      <rPr>
        <b/>
        <i/>
        <sz val="11"/>
        <color theme="1"/>
        <rFont val="Arial"/>
        <family val="2"/>
      </rPr>
      <t>phase de préproduction</t>
    </r>
    <r>
      <rPr>
        <i/>
        <sz val="11"/>
        <color theme="1"/>
        <rFont val="Arial"/>
        <family val="2"/>
      </rPr>
      <t xml:space="preserve">, le plan de financement correspond au </t>
    </r>
    <r>
      <rPr>
        <b/>
        <i/>
        <sz val="11"/>
        <color theme="1"/>
        <rFont val="Arial"/>
        <family val="2"/>
      </rPr>
      <t>financement de la préproduction</t>
    </r>
    <r>
      <rPr>
        <i/>
        <sz val="11"/>
        <color theme="1"/>
        <rFont val="Arial"/>
        <family val="2"/>
      </rPr>
      <t xml:space="preserve">
- Pour une demande en </t>
    </r>
    <r>
      <rPr>
        <b/>
        <i/>
        <sz val="11"/>
        <color theme="1"/>
        <rFont val="Arial"/>
        <family val="2"/>
      </rPr>
      <t>phase de production</t>
    </r>
    <r>
      <rPr>
        <i/>
        <sz val="11"/>
        <color theme="1"/>
        <rFont val="Arial"/>
        <family val="2"/>
      </rPr>
      <t xml:space="preserve">, le plan de financement correspond au </t>
    </r>
    <r>
      <rPr>
        <b/>
        <i/>
        <sz val="11"/>
        <color theme="1"/>
        <rFont val="Arial"/>
        <family val="2"/>
      </rPr>
      <t>financement total de fabrication (préproduction + production)</t>
    </r>
    <r>
      <rPr>
        <i/>
        <sz val="11"/>
        <color theme="1"/>
        <rFont val="Arial"/>
        <family val="2"/>
      </rPr>
      <t xml:space="preserve">
Le Grand Total du plan de financement doit correspondre au budget total de la FICHE 2 - Budget.</t>
    </r>
  </si>
  <si>
    <t>III. DÉPENSES LIÉES À LA PROTECTION DE LA PROPRIÉTÉ INTELLECTUELLE (DÉPENSE ELIGIBLES PLAFONNÉE À 20.000 €)</t>
  </si>
  <si>
    <t>IV. Frais généraux (15% du sous-total A en ce compris matériel et licences)</t>
  </si>
  <si>
    <t>IV. FRAIS GÉNÉRAUX (15% DU SOUS-TOTAL A EN CE COMPRIS MATÉRIEL ET LICENCES)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</si>
</sst>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0.00\ &quot;€&quot;;[Red]\-#,##0.00\ &quot;€&quot;"/>
    <numFmt numFmtId="44" formatCode="_-* #,##0.00\ &quot;€&quot;_-;\-* #,##0.00\ &quot;€&quot;_-;_-* &quot;-&quot;??\ &quot;€&quot;_-;_-@_-"/>
    <numFmt numFmtId="43" formatCode="_-* #,##0.00_-;\-* #,##0.00_-;_-* &quot;-&quot;??_-;_-@_-"/>
    <numFmt numFmtId="164" formatCode="#,##0.00\ &quot;€&quot;_);[Red]\(#,##0.00\ &quot;€&quot;\)"/>
    <numFmt numFmtId="165" formatCode="_-* #,##0\ [$€-40C]_-;\-* #,##0\ [$€-40C]_-;_-* &quot;-&quot;??\ [$€-40C]_-;_-@_-"/>
    <numFmt numFmtId="166" formatCode="#,##0.00[$€]"/>
    <numFmt numFmtId="167" formatCode="#,##0.00\ &quot;€&quot;"/>
    <numFmt numFmtId="168" formatCode="_-* #,##0.00\ &quot;€&quot;_-;\-* #,##0.00\ &quot;€&quot;_-;_-* &quot;-&quot;??\ &quot;€&quot;_-;_-@"/>
    <numFmt numFmtId="169" formatCode="_([$€-2]\ * #,##0.00_);_([$€-2]\ * \(#,##0.00\);_([$€-2]\ * &quot;-&quot;??_);_(@_)"/>
    <numFmt numFmtId="170" formatCode="0.0%"/>
    <numFmt numFmtId="171" formatCode="0;\-0;;@"/>
  </numFmts>
  <fonts count="13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8"/>
      <name val="Calibri"/>
      <family val="2"/>
      <scheme val="minor"/>
    </font>
    <font>
      <u/>
      <sz val="11"/>
      <color theme="10"/>
      <name val="Calibri"/>
      <family val="2"/>
      <scheme val="minor"/>
    </font>
    <font>
      <sz val="12"/>
      <name val="Calibri"/>
      <family val="2"/>
      <scheme val="minor"/>
    </font>
    <font>
      <i/>
      <sz val="11"/>
      <color theme="1"/>
      <name val="Calibri"/>
      <family val="2"/>
      <scheme val="minor"/>
    </font>
    <font>
      <b/>
      <i/>
      <sz val="12"/>
      <color theme="1"/>
      <name val="Calibri"/>
      <family val="2"/>
      <scheme val="minor"/>
    </font>
    <font>
      <b/>
      <sz val="14"/>
      <color theme="1"/>
      <name val="Calibri"/>
      <family val="2"/>
      <scheme val="minor"/>
    </font>
    <font>
      <b/>
      <sz val="12"/>
      <name val="Calibri"/>
      <family val="2"/>
      <scheme val="minor"/>
    </font>
    <font>
      <b/>
      <u/>
      <sz val="12"/>
      <color theme="1"/>
      <name val="Calibri"/>
      <family val="2"/>
      <scheme val="minor"/>
    </font>
    <font>
      <b/>
      <sz val="14"/>
      <name val="Calibri"/>
      <family val="2"/>
      <scheme val="minor"/>
    </font>
    <font>
      <b/>
      <sz val="16"/>
      <name val="Calibri"/>
      <family val="2"/>
      <scheme val="minor"/>
    </font>
    <font>
      <sz val="11"/>
      <color theme="0"/>
      <name val="Calibri"/>
      <family val="2"/>
      <scheme val="minor"/>
    </font>
    <font>
      <b/>
      <u/>
      <sz val="16"/>
      <color theme="1"/>
      <name val="Calibri"/>
      <family val="2"/>
      <scheme val="minor"/>
    </font>
    <font>
      <b/>
      <u/>
      <sz val="11"/>
      <color theme="1"/>
      <name val="Calibri"/>
      <family val="2"/>
      <scheme val="minor"/>
    </font>
    <font>
      <sz val="12"/>
      <color rgb="FFFF0000"/>
      <name val="Calibri"/>
      <family val="2"/>
      <scheme val="minor"/>
    </font>
    <font>
      <i/>
      <sz val="9"/>
      <color theme="1"/>
      <name val="Calibri"/>
      <family val="2"/>
      <scheme val="minor"/>
    </font>
    <font>
      <sz val="12"/>
      <color rgb="FF000000"/>
      <name val="Calibri"/>
      <family val="2"/>
      <scheme val="minor"/>
    </font>
    <font>
      <b/>
      <sz val="12"/>
      <color rgb="FF000000"/>
      <name val="Calibri"/>
      <family val="2"/>
      <scheme val="minor"/>
    </font>
    <font>
      <b/>
      <u/>
      <sz val="12"/>
      <color rgb="FF000000"/>
      <name val="Calibri"/>
      <family val="2"/>
      <scheme val="minor"/>
    </font>
    <font>
      <b/>
      <i/>
      <u/>
      <sz val="12"/>
      <color theme="1"/>
      <name val="Calibri"/>
      <family val="2"/>
      <scheme val="minor"/>
    </font>
    <font>
      <i/>
      <sz val="12"/>
      <name val="Calibri"/>
      <family val="2"/>
      <scheme val="minor"/>
    </font>
    <font>
      <b/>
      <sz val="14"/>
      <color rgb="FF000000"/>
      <name val="Calibri"/>
      <family val="2"/>
    </font>
    <font>
      <i/>
      <sz val="10"/>
      <color rgb="FF000000"/>
      <name val="Calibri"/>
      <family val="2"/>
    </font>
    <font>
      <sz val="11"/>
      <color theme="1"/>
      <name val="Calibri"/>
      <family val="2"/>
    </font>
    <font>
      <b/>
      <sz val="12"/>
      <color rgb="FFC2A5A5"/>
      <name val="Calibri"/>
      <family val="2"/>
    </font>
    <font>
      <b/>
      <sz val="11"/>
      <color rgb="FF000000"/>
      <name val="Calibri"/>
      <family val="2"/>
    </font>
    <font>
      <sz val="12"/>
      <color rgb="FF00B0F0"/>
      <name val="Calibri"/>
      <family val="2"/>
    </font>
    <font>
      <sz val="12"/>
      <color rgb="FF000000"/>
      <name val="Calibri"/>
      <family val="2"/>
    </font>
    <font>
      <sz val="11"/>
      <color rgb="FF000000"/>
      <name val="Calibri"/>
      <family val="2"/>
    </font>
    <font>
      <b/>
      <i/>
      <sz val="14"/>
      <color rgb="FF000000"/>
      <name val="Calibri"/>
      <family val="2"/>
    </font>
    <font>
      <sz val="14"/>
      <color rgb="FF000000"/>
      <name val="Calibri"/>
      <family val="2"/>
    </font>
    <font>
      <b/>
      <sz val="12"/>
      <color rgb="FF00B0F0"/>
      <name val="Calibri"/>
      <family val="2"/>
    </font>
    <font>
      <b/>
      <sz val="14"/>
      <color rgb="FFC2A5A5"/>
      <name val="Calibri"/>
      <family val="2"/>
    </font>
    <font>
      <b/>
      <sz val="12"/>
      <color rgb="FF92D050"/>
      <name val="Calibri"/>
      <family val="2"/>
      <scheme val="minor"/>
    </font>
    <font>
      <b/>
      <sz val="9"/>
      <color rgb="FF92D050"/>
      <name val="Calibri"/>
      <family val="2"/>
      <scheme val="minor"/>
    </font>
    <font>
      <b/>
      <sz val="12"/>
      <color rgb="FF00B0F0"/>
      <name val="Calibri"/>
      <family val="2"/>
      <scheme val="minor"/>
    </font>
    <font>
      <sz val="12"/>
      <color theme="1"/>
      <name val="Calibri"/>
      <family val="2"/>
    </font>
    <font>
      <b/>
      <sz val="9"/>
      <color theme="1"/>
      <name val="Calibri"/>
      <family val="2"/>
      <scheme val="minor"/>
    </font>
    <font>
      <sz val="9"/>
      <color theme="1"/>
      <name val="Calibri"/>
      <family val="2"/>
      <scheme val="minor"/>
    </font>
    <font>
      <b/>
      <sz val="14"/>
      <color theme="9" tint="0.39997558519241921"/>
      <name val="Calibri"/>
      <family val="2"/>
      <scheme val="minor"/>
    </font>
    <font>
      <u/>
      <sz val="11"/>
      <color theme="10"/>
      <name val="Calibri"/>
      <family val="2"/>
    </font>
    <font>
      <b/>
      <sz val="14"/>
      <color theme="1"/>
      <name val="Calibri"/>
      <family val="2"/>
    </font>
    <font>
      <b/>
      <sz val="12"/>
      <color theme="1"/>
      <name val="Calibri"/>
      <family val="2"/>
    </font>
    <font>
      <b/>
      <i/>
      <sz val="12"/>
      <color theme="1"/>
      <name val="Calibri"/>
      <family val="2"/>
    </font>
    <font>
      <sz val="14"/>
      <color theme="1"/>
      <name val="Calibri"/>
      <family val="2"/>
    </font>
    <font>
      <b/>
      <sz val="14"/>
      <color rgb="FFFF0000"/>
      <name val="Calibri"/>
      <family val="2"/>
    </font>
    <font>
      <b/>
      <i/>
      <sz val="11"/>
      <name val="Calibri"/>
      <family val="2"/>
      <scheme val="minor"/>
    </font>
    <font>
      <sz val="9"/>
      <name val="Calibri"/>
      <family val="2"/>
      <scheme val="minor"/>
    </font>
    <font>
      <b/>
      <sz val="9"/>
      <color rgb="FFFF0000"/>
      <name val="Calibri"/>
      <family val="2"/>
      <scheme val="minor"/>
    </font>
    <font>
      <b/>
      <sz val="12"/>
      <color rgb="FFFF0000"/>
      <name val="Calibri"/>
      <family val="2"/>
      <scheme val="minor"/>
    </font>
    <font>
      <u/>
      <sz val="12"/>
      <color rgb="FFFF0000"/>
      <name val="Calibri"/>
      <family val="2"/>
      <scheme val="minor"/>
    </font>
    <font>
      <b/>
      <i/>
      <sz val="11"/>
      <color theme="1"/>
      <name val="Arial"/>
      <family val="2"/>
    </font>
    <font>
      <b/>
      <sz val="11"/>
      <color theme="1"/>
      <name val="Arial"/>
      <family val="2"/>
    </font>
    <font>
      <sz val="11"/>
      <color theme="1"/>
      <name val="Arial"/>
      <family val="2"/>
    </font>
    <font>
      <sz val="10"/>
      <name val="Arial"/>
      <family val="2"/>
    </font>
    <font>
      <u/>
      <sz val="10"/>
      <color indexed="12"/>
      <name val="Arial"/>
      <family val="2"/>
    </font>
    <font>
      <b/>
      <sz val="11"/>
      <name val="Arial"/>
      <family val="2"/>
    </font>
    <font>
      <i/>
      <sz val="10"/>
      <color indexed="54"/>
      <name val="Arial"/>
      <family val="2"/>
    </font>
    <font>
      <sz val="11"/>
      <name val="Arial"/>
      <family val="2"/>
    </font>
    <font>
      <i/>
      <sz val="11"/>
      <color theme="1"/>
      <name val="Arial"/>
      <family val="2"/>
    </font>
    <font>
      <sz val="28"/>
      <color theme="1"/>
      <name val="Arial"/>
      <family val="2"/>
    </font>
    <font>
      <sz val="11"/>
      <color rgb="FFFF0000"/>
      <name val="Arial"/>
      <family val="2"/>
    </font>
    <font>
      <u/>
      <sz val="11"/>
      <color rgb="FF0070C0"/>
      <name val="Arial"/>
      <family val="2"/>
    </font>
    <font>
      <sz val="24"/>
      <color theme="1"/>
      <name val="Arial"/>
      <family val="2"/>
    </font>
    <font>
      <b/>
      <sz val="12"/>
      <color theme="1"/>
      <name val="Arial"/>
      <family val="2"/>
    </font>
    <font>
      <sz val="11"/>
      <color theme="0"/>
      <name val="Arial"/>
      <family val="2"/>
    </font>
    <font>
      <b/>
      <sz val="14"/>
      <color theme="1"/>
      <name val="Arial"/>
      <family val="2"/>
    </font>
    <font>
      <sz val="9"/>
      <name val="Arial"/>
      <family val="2"/>
    </font>
    <font>
      <sz val="10"/>
      <color theme="1"/>
      <name val="Arial"/>
      <family val="2"/>
    </font>
    <font>
      <b/>
      <sz val="14"/>
      <name val="Arial"/>
      <family val="2"/>
    </font>
    <font>
      <sz val="12"/>
      <color theme="1"/>
      <name val="Arial"/>
      <family val="2"/>
    </font>
    <font>
      <i/>
      <sz val="12"/>
      <color theme="1"/>
      <name val="Arial"/>
      <family val="2"/>
    </font>
    <font>
      <sz val="12"/>
      <name val="Arial"/>
      <family val="2"/>
    </font>
    <font>
      <b/>
      <i/>
      <sz val="12"/>
      <color theme="1"/>
      <name val="Arial"/>
      <family val="2"/>
    </font>
    <font>
      <sz val="11"/>
      <color rgb="FF000000"/>
      <name val="Arial"/>
      <family val="2"/>
    </font>
    <font>
      <b/>
      <u/>
      <sz val="11"/>
      <color theme="1"/>
      <name val="Arial"/>
      <family val="2"/>
    </font>
    <font>
      <b/>
      <sz val="16"/>
      <color theme="1"/>
      <name val="Arial"/>
      <family val="2"/>
    </font>
    <font>
      <b/>
      <sz val="12"/>
      <name val="Arial"/>
      <family val="2"/>
    </font>
    <font>
      <b/>
      <sz val="12"/>
      <color theme="0"/>
      <name val="Arial"/>
      <family val="2"/>
    </font>
    <font>
      <sz val="12"/>
      <color rgb="FFFF0000"/>
      <name val="Arial"/>
      <family val="2"/>
    </font>
    <font>
      <b/>
      <sz val="12"/>
      <color indexed="8"/>
      <name val="Arial"/>
      <family val="2"/>
    </font>
    <font>
      <b/>
      <sz val="12"/>
      <color theme="0" tint="-4.9989318521683403E-2"/>
      <name val="Arial"/>
      <family val="2"/>
    </font>
    <font>
      <sz val="12"/>
      <color theme="0" tint="-4.9989318521683403E-2"/>
      <name val="Arial"/>
      <family val="2"/>
    </font>
    <font>
      <sz val="16"/>
      <color theme="1"/>
      <name val="Arial"/>
      <family val="2"/>
    </font>
    <font>
      <b/>
      <sz val="24"/>
      <color theme="1"/>
      <name val="Arial"/>
      <family val="2"/>
    </font>
    <font>
      <sz val="9"/>
      <color theme="1"/>
      <name val="Arial"/>
      <family val="2"/>
    </font>
    <font>
      <b/>
      <i/>
      <sz val="11"/>
      <name val="Arial"/>
      <family val="2"/>
    </font>
    <font>
      <b/>
      <sz val="9"/>
      <color rgb="FFFF0000"/>
      <name val="Arial"/>
      <family val="2"/>
    </font>
    <font>
      <i/>
      <sz val="12"/>
      <name val="Arial"/>
      <family val="2"/>
    </font>
    <font>
      <b/>
      <sz val="11"/>
      <color theme="0"/>
      <name val="Arial"/>
      <family val="2"/>
    </font>
    <font>
      <b/>
      <sz val="14"/>
      <color theme="0"/>
      <name val="Arial"/>
      <family val="2"/>
    </font>
    <font>
      <sz val="12"/>
      <color theme="0"/>
      <name val="Arial"/>
      <family val="2"/>
    </font>
    <font>
      <b/>
      <i/>
      <sz val="11"/>
      <color theme="0"/>
      <name val="Arial"/>
      <family val="2"/>
    </font>
    <font>
      <b/>
      <i/>
      <sz val="12"/>
      <name val="Arial"/>
      <family val="2"/>
    </font>
    <font>
      <sz val="9"/>
      <color indexed="81"/>
      <name val="Tahoma"/>
      <family val="2"/>
    </font>
    <font>
      <b/>
      <sz val="9"/>
      <color indexed="81"/>
      <name val="Tahoma"/>
      <family val="2"/>
    </font>
    <font>
      <b/>
      <sz val="12"/>
      <color rgb="FFFF0000"/>
      <name val="Arial"/>
      <family val="2"/>
    </font>
    <font>
      <b/>
      <sz val="16"/>
      <color theme="0"/>
      <name val="Arial"/>
      <family val="2"/>
    </font>
    <font>
      <b/>
      <sz val="14"/>
      <color rgb="FFFF0000"/>
      <name val="Arial"/>
      <family val="2"/>
    </font>
    <font>
      <sz val="11"/>
      <color theme="9" tint="0.79998168889431442"/>
      <name val="Arial"/>
      <family val="2"/>
    </font>
    <font>
      <b/>
      <sz val="11"/>
      <color rgb="FFFF0000"/>
      <name val="Arial"/>
      <family val="2"/>
    </font>
    <font>
      <b/>
      <sz val="18"/>
      <color theme="0"/>
      <name val="Arial"/>
      <family val="2"/>
    </font>
    <font>
      <sz val="22"/>
      <color theme="1"/>
      <name val="Arial"/>
      <family val="2"/>
    </font>
    <font>
      <b/>
      <sz val="11"/>
      <color rgb="FF0066FF"/>
      <name val="Arial"/>
      <family val="2"/>
    </font>
    <font>
      <b/>
      <sz val="12"/>
      <color rgb="FF0066FF"/>
      <name val="Arial"/>
      <family val="2"/>
    </font>
    <font>
      <b/>
      <sz val="11"/>
      <color theme="0"/>
      <name val="Calibri"/>
      <family val="2"/>
      <scheme val="minor"/>
    </font>
    <font>
      <sz val="12"/>
      <color theme="1"/>
      <name val="Calibri"/>
      <family val="2"/>
      <scheme val="minor"/>
    </font>
    <font>
      <sz val="12"/>
      <color rgb="FF444444"/>
      <name val="Calibri"/>
      <family val="2"/>
      <scheme val="minor"/>
    </font>
    <font>
      <i/>
      <sz val="12"/>
      <color rgb="FF444444"/>
      <name val="Calibri"/>
      <family val="2"/>
      <scheme val="minor"/>
    </font>
    <font>
      <b/>
      <i/>
      <sz val="24"/>
      <color theme="1"/>
      <name val="Arial"/>
      <family val="2"/>
    </font>
    <font>
      <b/>
      <sz val="16"/>
      <color rgb="FFFF0000"/>
      <name val="Arial"/>
      <family val="2"/>
    </font>
    <font>
      <strike/>
      <sz val="11"/>
      <color theme="1"/>
      <name val="Arial"/>
      <family val="2"/>
    </font>
    <font>
      <i/>
      <sz val="10"/>
      <color theme="1"/>
      <name val="Arial"/>
      <family val="2"/>
    </font>
    <font>
      <i/>
      <sz val="11"/>
      <name val="Arial"/>
      <family val="2"/>
    </font>
    <font>
      <i/>
      <sz val="10"/>
      <name val="Arial"/>
      <family val="2"/>
    </font>
    <font>
      <i/>
      <sz val="10"/>
      <color rgb="FFFF0000"/>
      <name val="Arial"/>
      <family val="2"/>
    </font>
    <font>
      <sz val="24"/>
      <color rgb="FFFF0000"/>
      <name val="Arial"/>
      <family val="2"/>
    </font>
    <font>
      <b/>
      <sz val="16"/>
      <color rgb="FFFF0000"/>
      <name val="Aptos"/>
      <family val="2"/>
    </font>
    <font>
      <sz val="16"/>
      <name val="Arial"/>
      <family val="2"/>
    </font>
    <font>
      <b/>
      <sz val="22"/>
      <color theme="0"/>
      <name val="Arial"/>
      <family val="2"/>
    </font>
    <font>
      <b/>
      <i/>
      <sz val="14"/>
      <color theme="0"/>
      <name val="Arial"/>
      <family val="2"/>
    </font>
    <font>
      <b/>
      <i/>
      <sz val="11"/>
      <color rgb="FFFF0000"/>
      <name val="Arial"/>
      <family val="2"/>
    </font>
    <font>
      <b/>
      <sz val="16"/>
      <name val="Arial"/>
      <family val="2"/>
    </font>
    <font>
      <sz val="20"/>
      <color theme="9" tint="-0.499984740745262"/>
      <name val="Arial"/>
      <family val="2"/>
    </font>
    <font>
      <sz val="14"/>
      <color rgb="FFFF0000"/>
      <name val="Arial"/>
      <family val="2"/>
    </font>
    <font>
      <sz val="14"/>
      <color theme="1"/>
      <name val="Arial"/>
      <family val="2"/>
    </font>
    <font>
      <sz val="14"/>
      <color theme="0"/>
      <name val="Arial"/>
      <family val="2"/>
    </font>
    <font>
      <b/>
      <sz val="26"/>
      <color theme="1"/>
      <name val="Arial"/>
      <family val="2"/>
    </font>
    <font>
      <b/>
      <i/>
      <sz val="10"/>
      <name val="Arial"/>
      <family val="2"/>
    </font>
    <font>
      <b/>
      <u/>
      <sz val="12"/>
      <color theme="1"/>
      <name val="Arial"/>
      <family val="2"/>
    </font>
    <font>
      <b/>
      <sz val="22"/>
      <color theme="1"/>
      <name val="Arial"/>
      <family val="2"/>
    </font>
  </fonts>
  <fills count="45">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
      <patternFill patternType="solid">
        <fgColor rgb="FF66CC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rgb="FF00B050"/>
        <bgColor indexed="64"/>
      </patternFill>
    </fill>
    <fill>
      <patternFill patternType="solid">
        <fgColor rgb="FFFFFF00"/>
        <bgColor rgb="FF000000"/>
      </patternFill>
    </fill>
    <fill>
      <patternFill patternType="solid">
        <fgColor rgb="FF7030A0"/>
        <bgColor rgb="FF000000"/>
      </patternFill>
    </fill>
    <fill>
      <patternFill patternType="solid">
        <fgColor rgb="FFFFF3CC"/>
        <bgColor rgb="FF000000"/>
      </patternFill>
    </fill>
    <fill>
      <patternFill patternType="solid">
        <fgColor rgb="FFFBBF77"/>
        <bgColor rgb="FF000000"/>
      </patternFill>
    </fill>
    <fill>
      <patternFill patternType="solid">
        <fgColor rgb="FFFF0000"/>
        <bgColor rgb="FF000000"/>
      </patternFill>
    </fill>
    <fill>
      <patternFill patternType="solid">
        <fgColor rgb="FF00B050"/>
        <bgColor rgb="FF000000"/>
      </patternFill>
    </fill>
    <fill>
      <patternFill patternType="solid">
        <fgColor rgb="FFF8C6A0"/>
        <bgColor rgb="FF000000"/>
      </patternFill>
    </fill>
    <fill>
      <patternFill patternType="solid">
        <fgColor rgb="FFC2A5A5"/>
        <bgColor rgb="FF000000"/>
      </patternFill>
    </fill>
    <fill>
      <patternFill patternType="solid">
        <fgColor rgb="FFFFE99B"/>
        <bgColor rgb="FF000000"/>
      </patternFill>
    </fill>
    <fill>
      <patternFill patternType="solid">
        <fgColor theme="9" tint="0.39997558519241921"/>
        <bgColor indexed="64"/>
      </patternFill>
    </fill>
    <fill>
      <patternFill patternType="solid">
        <fgColor rgb="FF7030A0"/>
        <bgColor indexed="64"/>
      </patternFill>
    </fill>
    <fill>
      <patternFill patternType="solid">
        <fgColor rgb="FFFFE99C"/>
        <bgColor rgb="FFFFE99C"/>
      </patternFill>
    </fill>
    <fill>
      <patternFill patternType="solid">
        <fgColor rgb="FFFABE77"/>
        <bgColor rgb="FFFABE77"/>
      </patternFill>
    </fill>
    <fill>
      <patternFill patternType="solid">
        <fgColor rgb="FFFFC00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59999389629810485"/>
        <bgColor indexed="65"/>
      </patternFill>
    </fill>
    <fill>
      <patternFill patternType="solid">
        <fgColor theme="9" tint="0.59999389629810485"/>
        <bgColor indexed="65"/>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5" tint="-0.249977111117893"/>
        <bgColor indexed="64"/>
      </patternFill>
    </fill>
    <fill>
      <patternFill patternType="solid">
        <fgColor theme="6" tint="0.79998168889431442"/>
        <bgColor indexed="65"/>
      </patternFill>
    </fill>
    <fill>
      <patternFill patternType="solid">
        <fgColor theme="8" tint="0.59999389629810485"/>
        <bgColor indexed="65"/>
      </patternFill>
    </fill>
    <fill>
      <patternFill patternType="solid">
        <fgColor rgb="FFFF0000"/>
        <bgColor indexed="64"/>
      </patternFill>
    </fill>
    <fill>
      <patternFill patternType="solid">
        <fgColor rgb="FFFF7C80"/>
        <bgColor indexed="64"/>
      </patternFill>
    </fill>
    <fill>
      <patternFill patternType="solid">
        <fgColor theme="2" tint="-9.9978637043366805E-2"/>
        <bgColor indexed="64"/>
      </patternFill>
    </fill>
    <fill>
      <patternFill patternType="solid">
        <fgColor rgb="FF92D050"/>
        <bgColor indexed="64"/>
      </patternFill>
    </fill>
    <fill>
      <patternFill patternType="gray0625">
        <bgColor theme="0" tint="-0.249977111117893"/>
      </patternFill>
    </fill>
    <fill>
      <patternFill patternType="gray0625">
        <bgColor rgb="FFFF7C80"/>
      </patternFill>
    </fill>
    <fill>
      <patternFill patternType="solid">
        <fgColor theme="1" tint="0.249977111117893"/>
        <bgColor indexed="64"/>
      </patternFill>
    </fill>
  </fills>
  <borders count="116">
    <border>
      <left/>
      <right/>
      <top/>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indexed="64"/>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auto="1"/>
      </left>
      <right/>
      <top/>
      <bottom style="medium">
        <color auto="1"/>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auto="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auto="1"/>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style="medium">
        <color theme="1"/>
      </left>
      <right/>
      <top style="medium">
        <color theme="1"/>
      </top>
      <bottom style="medium">
        <color auto="1"/>
      </bottom>
      <diagonal/>
    </border>
    <border>
      <left/>
      <right/>
      <top style="medium">
        <color theme="1"/>
      </top>
      <bottom style="medium">
        <color auto="1"/>
      </bottom>
      <diagonal/>
    </border>
    <border>
      <left/>
      <right style="medium">
        <color theme="1"/>
      </right>
      <top style="medium">
        <color theme="1"/>
      </top>
      <bottom style="medium">
        <color auto="1"/>
      </bottom>
      <diagonal/>
    </border>
    <border>
      <left style="medium">
        <color theme="1"/>
      </left>
      <right style="thin">
        <color auto="1"/>
      </right>
      <top/>
      <bottom style="thin">
        <color auto="1"/>
      </bottom>
      <diagonal/>
    </border>
    <border>
      <left/>
      <right style="medium">
        <color theme="1"/>
      </right>
      <top/>
      <bottom/>
      <diagonal/>
    </border>
    <border>
      <left style="medium">
        <color theme="1"/>
      </left>
      <right style="thin">
        <color auto="1"/>
      </right>
      <top style="thin">
        <color auto="1"/>
      </top>
      <bottom style="thin">
        <color auto="1"/>
      </bottom>
      <diagonal/>
    </border>
    <border>
      <left style="thin">
        <color auto="1"/>
      </left>
      <right style="medium">
        <color theme="1"/>
      </right>
      <top style="thin">
        <color auto="1"/>
      </top>
      <bottom style="thin">
        <color auto="1"/>
      </bottom>
      <diagonal/>
    </border>
    <border>
      <left style="medium">
        <color rgb="FF000000"/>
      </left>
      <right style="thin">
        <color auto="1"/>
      </right>
      <top/>
      <bottom style="thin">
        <color auto="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auto="1"/>
      </left>
      <right style="medium">
        <color theme="1"/>
      </right>
      <top style="thin">
        <color auto="1"/>
      </top>
      <bottom style="medium">
        <color theme="1"/>
      </bottom>
      <diagonal/>
    </border>
    <border>
      <left style="medium">
        <color auto="1"/>
      </left>
      <right style="thin">
        <color auto="1"/>
      </right>
      <top/>
      <bottom style="thin">
        <color auto="1"/>
      </bottom>
      <diagonal/>
    </border>
    <border>
      <left style="medium">
        <color rgb="FF000000"/>
      </left>
      <right style="thin">
        <color auto="1"/>
      </right>
      <top style="thin">
        <color auto="1"/>
      </top>
      <bottom style="thin">
        <color auto="1"/>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bottom style="hair">
        <color auto="1"/>
      </bottom>
      <diagonal/>
    </border>
    <border>
      <left style="thick">
        <color auto="1"/>
      </left>
      <right/>
      <top/>
      <bottom/>
      <diagonal/>
    </border>
    <border>
      <left style="thick">
        <color auto="1"/>
      </left>
      <right/>
      <top/>
      <bottom style="thin">
        <color indexed="64"/>
      </bottom>
      <diagonal/>
    </border>
    <border>
      <left/>
      <right/>
      <top style="hair">
        <color auto="1"/>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thin">
        <color rgb="FF1E5E70"/>
      </left>
      <right style="thin">
        <color rgb="FF1E5E70"/>
      </right>
      <top style="thin">
        <color indexed="64"/>
      </top>
      <bottom style="thin">
        <color rgb="FF1E5E70"/>
      </bottom>
      <diagonal/>
    </border>
    <border>
      <left style="thin">
        <color rgb="FF1E5E70"/>
      </left>
      <right style="medium">
        <color indexed="64"/>
      </right>
      <top style="thin">
        <color rgb="FF1E5E70"/>
      </top>
      <bottom style="thin">
        <color rgb="FF1E5E7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hair">
        <color auto="1"/>
      </top>
      <bottom style="hair">
        <color auto="1"/>
      </bottom>
      <diagonal/>
    </border>
    <border>
      <left style="thin">
        <color rgb="FF1E5E70"/>
      </left>
      <right style="medium">
        <color indexed="64"/>
      </right>
      <top style="thin">
        <color indexed="64"/>
      </top>
      <bottom style="thin">
        <color rgb="FF1E5E70"/>
      </bottom>
      <diagonal/>
    </border>
    <border>
      <left style="medium">
        <color indexed="64"/>
      </left>
      <right/>
      <top/>
      <bottom style="hair">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style="thin">
        <color theme="1" tint="4.9989318521683403E-2"/>
      </right>
      <top style="medium">
        <color indexed="64"/>
      </top>
      <bottom style="thin">
        <color theme="1" tint="4.9989318521683403E-2"/>
      </bottom>
      <diagonal/>
    </border>
    <border>
      <left style="medium">
        <color rgb="FFFF0000"/>
      </left>
      <right style="thin">
        <color theme="1" tint="4.9989318521683403E-2"/>
      </right>
      <top style="thin">
        <color theme="1" tint="4.9989318521683403E-2"/>
      </top>
      <bottom style="thin">
        <color theme="1" tint="4.9989318521683403E-2"/>
      </bottom>
      <diagonal/>
    </border>
    <border>
      <left style="medium">
        <color rgb="FFFF0000"/>
      </left>
      <right style="thin">
        <color theme="1" tint="4.9989318521683403E-2"/>
      </right>
      <top style="thin">
        <color theme="1" tint="4.9989318521683403E-2"/>
      </top>
      <bottom/>
      <diagonal/>
    </border>
    <border>
      <left style="medium">
        <color rgb="FFFF0000"/>
      </left>
      <right style="medium">
        <color rgb="FFFF0000"/>
      </right>
      <top/>
      <bottom/>
      <diagonal/>
    </border>
    <border>
      <left style="medium">
        <color rgb="FFFF0000"/>
      </left>
      <right style="medium">
        <color rgb="FFFF0000"/>
      </right>
      <top style="medium">
        <color indexed="64"/>
      </top>
      <bottom style="medium">
        <color rgb="FFFF0000"/>
      </bottom>
      <diagonal/>
    </border>
    <border>
      <left style="thick">
        <color rgb="FFC00000"/>
      </left>
      <right style="thick">
        <color rgb="FFC00000"/>
      </right>
      <top style="thick">
        <color rgb="FFC00000"/>
      </top>
      <bottom style="thin">
        <color indexed="64"/>
      </bottom>
      <diagonal/>
    </border>
    <border>
      <left style="thick">
        <color rgb="FFC00000"/>
      </left>
      <right style="thick">
        <color rgb="FFC00000"/>
      </right>
      <top style="thin">
        <color indexed="64"/>
      </top>
      <bottom style="thin">
        <color indexed="64"/>
      </bottom>
      <diagonal/>
    </border>
    <border>
      <left style="thick">
        <color rgb="FFC00000"/>
      </left>
      <right style="thick">
        <color rgb="FFC00000"/>
      </right>
      <top style="thin">
        <color indexed="64"/>
      </top>
      <bottom style="thick">
        <color rgb="FFC00000"/>
      </bottom>
      <diagonal/>
    </border>
    <border>
      <left style="thick">
        <color rgb="FFC00000"/>
      </left>
      <right style="thin">
        <color auto="1"/>
      </right>
      <top style="thin">
        <color indexed="64"/>
      </top>
      <bottom style="thin">
        <color indexed="64"/>
      </bottom>
      <diagonal/>
    </border>
  </borders>
  <cellStyleXfs count="2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1" fillId="0" borderId="0"/>
    <xf numFmtId="0" fontId="57" fillId="0" borderId="0"/>
    <xf numFmtId="44" fontId="57" fillId="0" borderId="0" applyFont="0" applyFill="0" applyBorder="0" applyAlignment="0" applyProtection="0"/>
    <xf numFmtId="0" fontId="58" fillId="0" borderId="0" applyNumberFormat="0" applyFill="0" applyBorder="0" applyAlignment="0" applyProtection="0">
      <alignment vertical="top"/>
      <protection locked="0"/>
    </xf>
    <xf numFmtId="0" fontId="57" fillId="0" borderId="0"/>
    <xf numFmtId="9" fontId="57" fillId="0" borderId="0" applyFont="0" applyFill="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1285">
    <xf numFmtId="0" fontId="0" fillId="0" borderId="0" xfId="0"/>
    <xf numFmtId="0" fontId="0" fillId="0" borderId="10" xfId="0" applyBorder="1"/>
    <xf numFmtId="0" fontId="0" fillId="0" borderId="0" xfId="0" applyAlignment="1">
      <alignment wrapText="1"/>
    </xf>
    <xf numFmtId="0" fontId="2" fillId="0" borderId="10" xfId="0" applyFont="1" applyBorder="1" applyAlignment="1">
      <alignment horizontal="center"/>
    </xf>
    <xf numFmtId="0" fontId="14" fillId="0" borderId="0" xfId="0" applyFont="1"/>
    <xf numFmtId="0" fontId="3" fillId="0" borderId="0" xfId="0" applyFont="1"/>
    <xf numFmtId="0" fontId="7" fillId="0" borderId="0" xfId="0" applyFont="1"/>
    <xf numFmtId="0" fontId="26" fillId="9" borderId="0" xfId="0" applyFont="1" applyFill="1"/>
    <xf numFmtId="0" fontId="27" fillId="10" borderId="0" xfId="0" applyFont="1" applyFill="1"/>
    <xf numFmtId="0" fontId="26" fillId="0" borderId="0" xfId="0" applyFont="1"/>
    <xf numFmtId="9" fontId="26" fillId="9" borderId="0" xfId="0" applyNumberFormat="1" applyFont="1" applyFill="1"/>
    <xf numFmtId="0" fontId="26" fillId="11" borderId="0" xfId="0" applyFont="1" applyFill="1"/>
    <xf numFmtId="0" fontId="26" fillId="12" borderId="0" xfId="0" applyFont="1" applyFill="1"/>
    <xf numFmtId="0" fontId="26" fillId="14" borderId="0" xfId="0" applyFont="1" applyFill="1"/>
    <xf numFmtId="4" fontId="26" fillId="14" borderId="0" xfId="0" applyNumberFormat="1" applyFont="1" applyFill="1"/>
    <xf numFmtId="0" fontId="28" fillId="15" borderId="0" xfId="0" applyFont="1" applyFill="1"/>
    <xf numFmtId="14" fontId="26" fillId="15" borderId="0" xfId="0" applyNumberFormat="1" applyFont="1" applyFill="1"/>
    <xf numFmtId="0" fontId="28" fillId="16" borderId="0" xfId="0" applyFont="1" applyFill="1"/>
    <xf numFmtId="14" fontId="26" fillId="16" borderId="0" xfId="0" applyNumberFormat="1" applyFont="1" applyFill="1"/>
    <xf numFmtId="0" fontId="26" fillId="17" borderId="0" xfId="0" applyFont="1" applyFill="1"/>
    <xf numFmtId="0" fontId="29" fillId="0" borderId="0" xfId="0" applyFont="1"/>
    <xf numFmtId="0" fontId="30" fillId="0" borderId="0" xfId="0" applyFont="1" applyAlignment="1">
      <alignment horizontal="right" vertical="center" wrapText="1"/>
    </xf>
    <xf numFmtId="0" fontId="31" fillId="0" borderId="0" xfId="0" applyFont="1" applyAlignment="1">
      <alignment vertical="top"/>
    </xf>
    <xf numFmtId="0" fontId="32" fillId="0" borderId="0" xfId="0" applyFont="1"/>
    <xf numFmtId="0" fontId="33" fillId="0" borderId="0" xfId="0" applyFont="1"/>
    <xf numFmtId="0" fontId="24" fillId="0" borderId="10" xfId="0" applyFont="1" applyBorder="1"/>
    <xf numFmtId="4" fontId="24" fillId="0" borderId="10" xfId="0" applyNumberFormat="1" applyFont="1" applyBorder="1"/>
    <xf numFmtId="4" fontId="34" fillId="0" borderId="0" xfId="0" applyNumberFormat="1" applyFont="1"/>
    <xf numFmtId="0" fontId="28" fillId="0" borderId="16" xfId="0" applyFont="1" applyBorder="1" applyAlignment="1">
      <alignment horizontal="right"/>
    </xf>
    <xf numFmtId="167" fontId="28" fillId="0" borderId="15" xfId="0" applyNumberFormat="1" applyFont="1" applyBorder="1"/>
    <xf numFmtId="0" fontId="30" fillId="0" borderId="0" xfId="0" applyFont="1" applyAlignment="1">
      <alignment horizontal="right" vertical="top" wrapText="1"/>
    </xf>
    <xf numFmtId="0" fontId="31" fillId="0" borderId="0" xfId="0" applyFont="1" applyAlignment="1">
      <alignment vertical="top" wrapText="1"/>
    </xf>
    <xf numFmtId="0" fontId="35" fillId="10" borderId="14" xfId="0" applyFont="1" applyFill="1" applyBorder="1"/>
    <xf numFmtId="4" fontId="35" fillId="10" borderId="14" xfId="0" applyNumberFormat="1" applyFont="1" applyFill="1" applyBorder="1"/>
    <xf numFmtId="9" fontId="34" fillId="0" borderId="0" xfId="3" applyFont="1" applyFill="1" applyBorder="1"/>
    <xf numFmtId="0" fontId="26" fillId="0" borderId="0" xfId="0" applyFont="1" applyAlignment="1">
      <alignment horizontal="right"/>
    </xf>
    <xf numFmtId="167" fontId="26" fillId="0" borderId="0" xfId="0" applyNumberFormat="1" applyFont="1"/>
    <xf numFmtId="10" fontId="26" fillId="0" borderId="0" xfId="0" applyNumberFormat="1" applyFont="1"/>
    <xf numFmtId="167" fontId="0" fillId="0" borderId="0" xfId="0" applyNumberFormat="1"/>
    <xf numFmtId="10" fontId="0" fillId="0" borderId="0" xfId="0" applyNumberFormat="1"/>
    <xf numFmtId="0" fontId="35" fillId="0" borderId="0" xfId="0" applyFont="1"/>
    <xf numFmtId="4" fontId="35" fillId="0" borderId="0" xfId="0" applyNumberFormat="1" applyFont="1"/>
    <xf numFmtId="0" fontId="15" fillId="2" borderId="0" xfId="0" applyFont="1" applyFill="1"/>
    <xf numFmtId="4" fontId="36" fillId="0" borderId="0" xfId="0" applyNumberFormat="1" applyFont="1"/>
    <xf numFmtId="0" fontId="37" fillId="0" borderId="0" xfId="0" applyFont="1"/>
    <xf numFmtId="10" fontId="36" fillId="0" borderId="0" xfId="0" applyNumberFormat="1" applyFont="1"/>
    <xf numFmtId="10" fontId="38" fillId="0" borderId="0" xfId="0" applyNumberFormat="1" applyFont="1"/>
    <xf numFmtId="0" fontId="36" fillId="0" borderId="0" xfId="0" applyFont="1"/>
    <xf numFmtId="0" fontId="39" fillId="0" borderId="0" xfId="0" applyFont="1" applyAlignment="1">
      <alignment horizontal="right" vertical="center" wrapText="1"/>
    </xf>
    <xf numFmtId="0" fontId="26" fillId="0" borderId="0" xfId="0" applyFont="1" applyAlignment="1">
      <alignment vertical="top"/>
    </xf>
    <xf numFmtId="4" fontId="3" fillId="0" borderId="0" xfId="0" applyNumberFormat="1" applyFont="1"/>
    <xf numFmtId="0" fontId="40" fillId="0" borderId="0" xfId="0" applyFont="1"/>
    <xf numFmtId="10" fontId="3" fillId="0" borderId="0" xfId="0" applyNumberFormat="1" applyFont="1"/>
    <xf numFmtId="4" fontId="0" fillId="0" borderId="0" xfId="0" applyNumberFormat="1"/>
    <xf numFmtId="0" fontId="41" fillId="0" borderId="0" xfId="0" applyFont="1"/>
    <xf numFmtId="16" fontId="26" fillId="0" borderId="0" xfId="0" applyNumberFormat="1" applyFont="1" applyAlignment="1">
      <alignment vertical="top"/>
    </xf>
    <xf numFmtId="4" fontId="42" fillId="0" borderId="0" xfId="0" applyNumberFormat="1" applyFont="1"/>
    <xf numFmtId="9" fontId="0" fillId="0" borderId="0" xfId="0" applyNumberFormat="1"/>
    <xf numFmtId="15" fontId="26" fillId="0" borderId="0" xfId="0" applyNumberFormat="1" applyFont="1" applyAlignment="1">
      <alignment vertical="top"/>
    </xf>
    <xf numFmtId="0" fontId="8" fillId="0" borderId="0" xfId="0" applyFont="1"/>
    <xf numFmtId="0" fontId="43" fillId="0" borderId="0" xfId="0" applyFont="1" applyAlignment="1">
      <alignment vertical="top"/>
    </xf>
    <xf numFmtId="0" fontId="9" fillId="0" borderId="0" xfId="0" applyFont="1"/>
    <xf numFmtId="0" fontId="3" fillId="0" borderId="44" xfId="0" applyFont="1" applyBorder="1"/>
    <xf numFmtId="0" fontId="3" fillId="0" borderId="8" xfId="0" applyFont="1" applyBorder="1"/>
    <xf numFmtId="0" fontId="3" fillId="0" borderId="9" xfId="0" applyFont="1" applyBorder="1"/>
    <xf numFmtId="10" fontId="12" fillId="0" borderId="10" xfId="0" applyNumberFormat="1" applyFont="1" applyBorder="1"/>
    <xf numFmtId="0" fontId="3" fillId="0" borderId="25" xfId="0" applyFont="1" applyBorder="1"/>
    <xf numFmtId="0" fontId="12" fillId="0" borderId="10" xfId="0" applyFont="1" applyBorder="1"/>
    <xf numFmtId="4" fontId="12" fillId="0" borderId="10" xfId="0" applyNumberFormat="1" applyFont="1" applyBorder="1"/>
    <xf numFmtId="4" fontId="0" fillId="0" borderId="10" xfId="0" applyNumberFormat="1" applyBorder="1"/>
    <xf numFmtId="10" fontId="0" fillId="0" borderId="10" xfId="0" applyNumberFormat="1" applyBorder="1"/>
    <xf numFmtId="4" fontId="0" fillId="0" borderId="20" xfId="0" applyNumberFormat="1" applyBorder="1"/>
    <xf numFmtId="0" fontId="0" fillId="0" borderId="20" xfId="0" applyBorder="1"/>
    <xf numFmtId="0" fontId="3" fillId="6" borderId="25" xfId="0" applyFont="1" applyFill="1" applyBorder="1"/>
    <xf numFmtId="0" fontId="12" fillId="6" borderId="10" xfId="0" applyFont="1" applyFill="1" applyBorder="1"/>
    <xf numFmtId="4" fontId="12" fillId="6" borderId="10" xfId="0" applyNumberFormat="1" applyFont="1" applyFill="1" applyBorder="1"/>
    <xf numFmtId="0" fontId="3" fillId="0" borderId="26" xfId="0" applyFont="1" applyBorder="1"/>
    <xf numFmtId="0" fontId="3" fillId="0" borderId="28" xfId="0" applyFont="1" applyBorder="1"/>
    <xf numFmtId="4" fontId="3" fillId="0" borderId="28" xfId="0" applyNumberFormat="1" applyFont="1" applyBorder="1"/>
    <xf numFmtId="10" fontId="3" fillId="0" borderId="28" xfId="0" applyNumberFormat="1" applyFont="1" applyBorder="1"/>
    <xf numFmtId="0" fontId="3" fillId="0" borderId="27" xfId="0" applyFont="1" applyBorder="1"/>
    <xf numFmtId="0" fontId="3" fillId="0" borderId="4" xfId="0" applyFont="1" applyBorder="1" applyAlignment="1">
      <alignment horizontal="center"/>
    </xf>
    <xf numFmtId="4" fontId="3" fillId="0" borderId="5" xfId="0" applyNumberFormat="1" applyFont="1" applyBorder="1" applyAlignment="1">
      <alignment horizontal="center"/>
    </xf>
    <xf numFmtId="0" fontId="3" fillId="0" borderId="6" xfId="0" applyFont="1" applyBorder="1" applyAlignment="1">
      <alignment horizontal="center"/>
    </xf>
    <xf numFmtId="0" fontId="3" fillId="0" borderId="10" xfId="0" applyFont="1" applyBorder="1"/>
    <xf numFmtId="4" fontId="0" fillId="0" borderId="8" xfId="0" applyNumberFormat="1" applyBorder="1"/>
    <xf numFmtId="0" fontId="0" fillId="7" borderId="16" xfId="0" applyFill="1" applyBorder="1"/>
    <xf numFmtId="4" fontId="0" fillId="7" borderId="21" xfId="0" applyNumberFormat="1" applyFill="1" applyBorder="1"/>
    <xf numFmtId="10" fontId="0" fillId="7" borderId="15" xfId="0" applyNumberFormat="1" applyFill="1" applyBorder="1"/>
    <xf numFmtId="4" fontId="3" fillId="0" borderId="10" xfId="0" applyNumberFormat="1" applyFont="1" applyBorder="1"/>
    <xf numFmtId="4" fontId="3" fillId="18" borderId="10" xfId="0" applyNumberFormat="1" applyFont="1" applyFill="1" applyBorder="1"/>
    <xf numFmtId="10" fontId="3" fillId="0" borderId="10" xfId="0" applyNumberFormat="1" applyFont="1" applyBorder="1"/>
    <xf numFmtId="10" fontId="3" fillId="18" borderId="0" xfId="0" applyNumberFormat="1" applyFont="1" applyFill="1"/>
    <xf numFmtId="0" fontId="42" fillId="19" borderId="10" xfId="0" applyFont="1" applyFill="1" applyBorder="1" applyAlignment="1">
      <alignment horizontal="center" vertical="top" wrapText="1"/>
    </xf>
    <xf numFmtId="0" fontId="42" fillId="19" borderId="31" xfId="0" applyFont="1" applyFill="1" applyBorder="1" applyAlignment="1">
      <alignment vertical="top" wrapText="1"/>
    </xf>
    <xf numFmtId="4" fontId="42" fillId="19" borderId="10" xfId="0" applyNumberFormat="1" applyFont="1" applyFill="1" applyBorder="1"/>
    <xf numFmtId="0" fontId="3" fillId="0" borderId="0" xfId="0" applyFont="1" applyAlignment="1">
      <alignment horizontal="center"/>
    </xf>
    <xf numFmtId="0" fontId="11" fillId="0" borderId="0" xfId="0" applyFont="1" applyAlignment="1">
      <alignment horizontal="center"/>
    </xf>
    <xf numFmtId="0" fontId="21" fillId="0" borderId="0" xfId="0" applyFont="1" applyAlignment="1">
      <alignment horizontal="center"/>
    </xf>
    <xf numFmtId="0" fontId="19" fillId="0" borderId="0" xfId="0" applyFont="1"/>
    <xf numFmtId="4" fontId="19" fillId="0" borderId="0" xfId="0" applyNumberFormat="1" applyFont="1"/>
    <xf numFmtId="0" fontId="0" fillId="0" borderId="36" xfId="0" applyBorder="1"/>
    <xf numFmtId="4" fontId="0" fillId="8" borderId="8" xfId="0" applyNumberFormat="1" applyFill="1" applyBorder="1"/>
    <xf numFmtId="0" fontId="0" fillId="0" borderId="37" xfId="0" applyBorder="1"/>
    <xf numFmtId="0" fontId="0" fillId="0" borderId="38" xfId="0" applyBorder="1"/>
    <xf numFmtId="4" fontId="18" fillId="0" borderId="10" xfId="0" applyNumberFormat="1" applyFont="1" applyBorder="1"/>
    <xf numFmtId="4" fontId="0" fillId="8" borderId="10" xfId="0" applyNumberFormat="1" applyFill="1" applyBorder="1"/>
    <xf numFmtId="10" fontId="0" fillId="0" borderId="39" xfId="0" applyNumberFormat="1" applyBorder="1"/>
    <xf numFmtId="0" fontId="19" fillId="0" borderId="45" xfId="0" applyFont="1" applyBorder="1"/>
    <xf numFmtId="4" fontId="17" fillId="0" borderId="0" xfId="0" applyNumberFormat="1" applyFont="1"/>
    <xf numFmtId="0" fontId="20" fillId="0" borderId="40" xfId="0" applyFont="1" applyBorder="1"/>
    <xf numFmtId="10" fontId="19" fillId="0" borderId="0" xfId="0" applyNumberFormat="1" applyFont="1"/>
    <xf numFmtId="0" fontId="0" fillId="0" borderId="41" xfId="0" applyBorder="1"/>
    <xf numFmtId="167" fontId="0" fillId="0" borderId="42" xfId="0" applyNumberFormat="1" applyBorder="1"/>
    <xf numFmtId="10" fontId="0" fillId="0" borderId="43" xfId="0" applyNumberFormat="1" applyBorder="1"/>
    <xf numFmtId="10" fontId="8" fillId="0" borderId="0" xfId="0" applyNumberFormat="1" applyFont="1"/>
    <xf numFmtId="0" fontId="45" fillId="0" borderId="46" xfId="0" applyFont="1" applyBorder="1" applyAlignment="1">
      <alignment horizontal="center" vertical="center" wrapText="1"/>
    </xf>
    <xf numFmtId="0" fontId="45" fillId="0" borderId="47" xfId="0" applyFont="1" applyBorder="1" applyAlignment="1">
      <alignment horizontal="center" vertical="center" wrapText="1"/>
    </xf>
    <xf numFmtId="0" fontId="45" fillId="0" borderId="48" xfId="0" applyFont="1" applyBorder="1" applyAlignment="1">
      <alignment horizontal="center" vertical="center"/>
    </xf>
    <xf numFmtId="0" fontId="45" fillId="0" borderId="50" xfId="0" applyFont="1" applyBorder="1" applyAlignment="1">
      <alignment horizontal="center" vertical="center"/>
    </xf>
    <xf numFmtId="0" fontId="45" fillId="0" borderId="49" xfId="0" applyFont="1" applyBorder="1" applyAlignment="1">
      <alignment horizontal="center" vertical="center" wrapText="1"/>
    </xf>
    <xf numFmtId="0" fontId="45" fillId="0" borderId="51" xfId="0" applyFont="1" applyBorder="1" applyAlignment="1">
      <alignment horizontal="center" vertical="center"/>
    </xf>
    <xf numFmtId="0" fontId="45" fillId="0" borderId="0" xfId="0" applyFont="1" applyAlignment="1">
      <alignment horizontal="center" vertical="center" wrapText="1"/>
    </xf>
    <xf numFmtId="0" fontId="45" fillId="0" borderId="0" xfId="0" applyFont="1" applyAlignment="1">
      <alignment horizontal="center" vertical="center"/>
    </xf>
    <xf numFmtId="0" fontId="45" fillId="0" borderId="53" xfId="0" applyFont="1" applyBorder="1" applyAlignment="1">
      <alignment horizontal="center" vertical="center" wrapText="1"/>
    </xf>
    <xf numFmtId="0" fontId="45" fillId="0" borderId="54" xfId="0" applyFont="1" applyBorder="1" applyAlignment="1">
      <alignment horizontal="center" vertical="center" wrapText="1"/>
    </xf>
    <xf numFmtId="0" fontId="45" fillId="0" borderId="55" xfId="0" applyFont="1" applyBorder="1" applyAlignment="1">
      <alignment horizontal="center" vertical="center" wrapText="1"/>
    </xf>
    <xf numFmtId="0" fontId="39" fillId="0" borderId="51" xfId="0" applyFont="1" applyBorder="1" applyAlignment="1">
      <alignment horizontal="center"/>
    </xf>
    <xf numFmtId="0" fontId="45" fillId="20" borderId="56" xfId="0" applyFont="1" applyFill="1" applyBorder="1" applyAlignment="1">
      <alignment horizontal="left" vertical="top"/>
    </xf>
    <xf numFmtId="0" fontId="45" fillId="20" borderId="57" xfId="0" applyFont="1" applyFill="1" applyBorder="1" applyAlignment="1">
      <alignment horizontal="left" vertical="top"/>
    </xf>
    <xf numFmtId="168" fontId="45" fillId="20" borderId="57" xfId="0" applyNumberFormat="1" applyFont="1" applyFill="1" applyBorder="1" applyAlignment="1">
      <alignment horizontal="left" vertical="top"/>
    </xf>
    <xf numFmtId="168" fontId="45" fillId="20" borderId="58" xfId="0" applyNumberFormat="1" applyFont="1" applyFill="1" applyBorder="1" applyAlignment="1">
      <alignment horizontal="left" vertical="top"/>
    </xf>
    <xf numFmtId="168" fontId="39" fillId="0" borderId="51" xfId="0" applyNumberFormat="1" applyFont="1" applyBorder="1" applyAlignment="1">
      <alignment horizontal="center"/>
    </xf>
    <xf numFmtId="0" fontId="39" fillId="0" borderId="51" xfId="0" applyFont="1" applyBorder="1"/>
    <xf numFmtId="168" fontId="39" fillId="0" borderId="51" xfId="0" applyNumberFormat="1" applyFont="1" applyBorder="1"/>
    <xf numFmtId="0" fontId="39" fillId="0" borderId="56" xfId="0" applyFont="1" applyBorder="1"/>
    <xf numFmtId="168" fontId="39" fillId="0" borderId="58" xfId="0" applyNumberFormat="1" applyFont="1" applyBorder="1"/>
    <xf numFmtId="168" fontId="39" fillId="0" borderId="59" xfId="0" applyNumberFormat="1" applyFont="1" applyBorder="1"/>
    <xf numFmtId="0" fontId="46" fillId="20" borderId="57" xfId="0" applyFont="1" applyFill="1" applyBorder="1" applyAlignment="1">
      <alignment horizontal="left"/>
    </xf>
    <xf numFmtId="168" fontId="46" fillId="20" borderId="60" xfId="0" applyNumberFormat="1" applyFont="1" applyFill="1" applyBorder="1" applyAlignment="1">
      <alignment horizontal="left"/>
    </xf>
    <xf numFmtId="0" fontId="39" fillId="20" borderId="57" xfId="0" applyFont="1" applyFill="1" applyBorder="1" applyAlignment="1">
      <alignment horizontal="left"/>
    </xf>
    <xf numFmtId="168" fontId="39" fillId="20" borderId="60" xfId="0" applyNumberFormat="1" applyFont="1" applyFill="1" applyBorder="1" applyAlignment="1">
      <alignment horizontal="left"/>
    </xf>
    <xf numFmtId="44" fontId="39" fillId="20" borderId="60" xfId="0" applyNumberFormat="1" applyFont="1" applyFill="1" applyBorder="1" applyAlignment="1">
      <alignment horizontal="left"/>
    </xf>
    <xf numFmtId="0" fontId="45" fillId="20" borderId="57" xfId="0" applyFont="1" applyFill="1" applyBorder="1" applyAlignment="1">
      <alignment horizontal="left"/>
    </xf>
    <xf numFmtId="168" fontId="45" fillId="20" borderId="60" xfId="0" applyNumberFormat="1" applyFont="1" applyFill="1" applyBorder="1" applyAlignment="1">
      <alignment horizontal="left"/>
    </xf>
    <xf numFmtId="0" fontId="47" fillId="21" borderId="57" xfId="0" applyFont="1" applyFill="1" applyBorder="1"/>
    <xf numFmtId="168" fontId="47" fillId="21" borderId="57" xfId="0" applyNumberFormat="1" applyFont="1" applyFill="1" applyBorder="1"/>
    <xf numFmtId="168" fontId="47" fillId="21" borderId="58" xfId="0" applyNumberFormat="1" applyFont="1" applyFill="1" applyBorder="1"/>
    <xf numFmtId="0" fontId="39" fillId="0" borderId="61" xfId="0" applyFont="1" applyBorder="1"/>
    <xf numFmtId="0" fontId="3" fillId="0" borderId="10" xfId="5" applyFont="1" applyBorder="1" applyAlignment="1" applyProtection="1">
      <alignment horizontal="left"/>
      <protection locked="0"/>
    </xf>
    <xf numFmtId="0" fontId="45" fillId="0" borderId="56" xfId="0" applyFont="1" applyBorder="1" applyAlignment="1">
      <alignment horizontal="left"/>
    </xf>
    <xf numFmtId="0" fontId="45" fillId="0" borderId="57" xfId="0" applyFont="1" applyBorder="1" applyAlignment="1">
      <alignment horizontal="left"/>
    </xf>
    <xf numFmtId="168" fontId="45" fillId="0" borderId="60" xfId="0" applyNumberFormat="1" applyFont="1" applyBorder="1" applyAlignment="1">
      <alignment horizontal="left"/>
    </xf>
    <xf numFmtId="168" fontId="39" fillId="0" borderId="60" xfId="0" applyNumberFormat="1" applyFont="1" applyBorder="1" applyAlignment="1">
      <alignment horizontal="left"/>
    </xf>
    <xf numFmtId="0" fontId="39" fillId="0" borderId="55" xfId="0" applyFont="1" applyBorder="1"/>
    <xf numFmtId="0" fontId="9" fillId="7" borderId="10" xfId="5" applyFont="1" applyFill="1" applyBorder="1" applyProtection="1">
      <protection locked="0"/>
    </xf>
    <xf numFmtId="0" fontId="47" fillId="21" borderId="56" xfId="0" applyFont="1" applyFill="1" applyBorder="1"/>
    <xf numFmtId="168" fontId="47" fillId="21" borderId="60" xfId="0" applyNumberFormat="1" applyFont="1" applyFill="1" applyBorder="1"/>
    <xf numFmtId="9" fontId="44" fillId="0" borderId="0" xfId="0" applyNumberFormat="1" applyFont="1"/>
    <xf numFmtId="0" fontId="3" fillId="0" borderId="10" xfId="5" applyFont="1" applyBorder="1" applyAlignment="1" applyProtection="1">
      <alignment vertical="top"/>
      <protection locked="0"/>
    </xf>
    <xf numFmtId="168" fontId="39" fillId="0" borderId="57" xfId="0" applyNumberFormat="1" applyFont="1" applyBorder="1"/>
    <xf numFmtId="0" fontId="39" fillId="0" borderId="57" xfId="0" applyFont="1" applyBorder="1"/>
    <xf numFmtId="168" fontId="39" fillId="0" borderId="60" xfId="0" applyNumberFormat="1" applyFont="1" applyBorder="1"/>
    <xf numFmtId="0" fontId="3" fillId="0" borderId="10" xfId="5" applyFont="1" applyBorder="1" applyProtection="1">
      <protection locked="0"/>
    </xf>
    <xf numFmtId="0" fontId="39" fillId="0" borderId="0" xfId="0" applyFont="1"/>
    <xf numFmtId="0" fontId="3" fillId="0" borderId="14" xfId="5" applyFont="1" applyBorder="1" applyAlignment="1" applyProtection="1">
      <alignment vertical="top"/>
      <protection locked="0"/>
    </xf>
    <xf numFmtId="0" fontId="39" fillId="0" borderId="62" xfId="0" applyFont="1" applyBorder="1"/>
    <xf numFmtId="168" fontId="39" fillId="0" borderId="63" xfId="0" applyNumberFormat="1" applyFont="1" applyBorder="1"/>
    <xf numFmtId="0" fontId="39" fillId="0" borderId="63" xfId="0" applyFont="1" applyBorder="1"/>
    <xf numFmtId="168" fontId="39" fillId="0" borderId="64" xfId="0" applyNumberFormat="1" applyFont="1" applyBorder="1"/>
    <xf numFmtId="168" fontId="39" fillId="0" borderId="65" xfId="0" applyNumberFormat="1" applyFont="1" applyBorder="1"/>
    <xf numFmtId="0" fontId="48" fillId="0" borderId="66" xfId="0" applyFont="1" applyBorder="1" applyAlignment="1">
      <alignment wrapText="1"/>
    </xf>
    <xf numFmtId="0" fontId="48" fillId="0" borderId="49" xfId="0" applyFont="1" applyBorder="1"/>
    <xf numFmtId="0" fontId="48" fillId="0" borderId="67" xfId="0" applyFont="1" applyBorder="1"/>
    <xf numFmtId="168" fontId="48" fillId="0" borderId="50" xfId="0" applyNumberFormat="1" applyFont="1" applyBorder="1"/>
    <xf numFmtId="168" fontId="48" fillId="0" borderId="66" xfId="0" applyNumberFormat="1" applyFont="1" applyBorder="1"/>
    <xf numFmtId="0" fontId="10" fillId="0" borderId="44" xfId="0" applyFont="1" applyBorder="1" applyAlignment="1">
      <alignment horizontal="center" vertical="center"/>
    </xf>
    <xf numFmtId="0" fontId="41" fillId="0" borderId="0" xfId="0" applyFont="1" applyAlignment="1" applyProtection="1">
      <alignment vertical="center"/>
      <protection locked="0"/>
    </xf>
    <xf numFmtId="10" fontId="49" fillId="0" borderId="0" xfId="0" applyNumberFormat="1" applyFont="1" applyAlignment="1">
      <alignment horizontal="left" vertical="center" wrapText="1"/>
    </xf>
    <xf numFmtId="3" fontId="10" fillId="0" borderId="9" xfId="0" applyNumberFormat="1" applyFont="1" applyBorder="1" applyAlignment="1">
      <alignment horizontal="center" vertical="center"/>
    </xf>
    <xf numFmtId="4" fontId="6" fillId="0" borderId="0" xfId="0" applyNumberFormat="1" applyFont="1" applyAlignment="1">
      <alignment horizontal="left" vertical="center"/>
    </xf>
    <xf numFmtId="0" fontId="0" fillId="0" borderId="44" xfId="0" applyBorder="1" applyAlignment="1">
      <alignment horizontal="left" vertical="center"/>
    </xf>
    <xf numFmtId="4" fontId="50" fillId="0" borderId="0" xfId="0" applyNumberFormat="1" applyFont="1" applyAlignment="1">
      <alignment vertical="center"/>
    </xf>
    <xf numFmtId="167" fontId="6" fillId="0" borderId="0" xfId="0" applyNumberFormat="1" applyFont="1" applyAlignment="1">
      <alignment horizontal="right" vertical="center" wrapText="1"/>
    </xf>
    <xf numFmtId="4" fontId="6" fillId="0" borderId="9" xfId="0" applyNumberFormat="1" applyFont="1" applyBorder="1" applyAlignment="1">
      <alignment vertical="center"/>
    </xf>
    <xf numFmtId="0" fontId="0" fillId="0" borderId="25" xfId="0" applyBorder="1" applyAlignment="1">
      <alignment horizontal="left" vertical="center"/>
    </xf>
    <xf numFmtId="4" fontId="51" fillId="0" borderId="0" xfId="0" applyNumberFormat="1" applyFont="1" applyAlignment="1">
      <alignment vertical="center"/>
    </xf>
    <xf numFmtId="4" fontId="6" fillId="0" borderId="20" xfId="0" applyNumberFormat="1" applyFont="1" applyBorder="1" applyAlignment="1">
      <alignment vertical="center"/>
    </xf>
    <xf numFmtId="0" fontId="52" fillId="0" borderId="0" xfId="0" applyFont="1" applyAlignment="1">
      <alignment horizontal="right" vertical="center" wrapText="1"/>
    </xf>
    <xf numFmtId="4" fontId="50" fillId="0" borderId="0" xfId="0" applyNumberFormat="1" applyFont="1" applyAlignment="1">
      <alignment vertical="center" wrapText="1"/>
    </xf>
    <xf numFmtId="167" fontId="1" fillId="0" borderId="0" xfId="0" applyNumberFormat="1" applyFont="1"/>
    <xf numFmtId="0" fontId="6" fillId="0" borderId="0" xfId="0" applyFont="1" applyAlignment="1">
      <alignment horizontal="right" vertical="center" wrapText="1"/>
    </xf>
    <xf numFmtId="0" fontId="6" fillId="0" borderId="25" xfId="0" applyFont="1" applyBorder="1" applyAlignment="1">
      <alignment horizontal="left" vertical="center" wrapText="1"/>
    </xf>
    <xf numFmtId="2" fontId="6" fillId="0" borderId="20" xfId="0" applyNumberFormat="1" applyFont="1" applyBorder="1" applyAlignment="1">
      <alignment horizontal="right" vertical="center" wrapText="1"/>
    </xf>
    <xf numFmtId="2" fontId="6" fillId="0" borderId="23" xfId="0" applyNumberFormat="1" applyFont="1" applyBorder="1" applyAlignment="1">
      <alignment horizontal="right" vertical="center" wrapText="1"/>
    </xf>
    <xf numFmtId="0" fontId="12" fillId="0" borderId="25" xfId="0" applyFont="1" applyBorder="1" applyAlignment="1">
      <alignment horizontal="left" vertical="center"/>
    </xf>
    <xf numFmtId="0" fontId="6" fillId="0" borderId="0" xfId="0" applyFont="1" applyAlignment="1">
      <alignment horizontal="left" vertical="center"/>
    </xf>
    <xf numFmtId="4" fontId="12" fillId="0" borderId="20" xfId="0" applyNumberFormat="1" applyFont="1" applyBorder="1" applyAlignment="1">
      <alignment vertical="center"/>
    </xf>
    <xf numFmtId="0" fontId="6" fillId="0" borderId="17" xfId="0" applyFont="1" applyBorder="1" applyAlignment="1">
      <alignment horizontal="left" vertical="center"/>
    </xf>
    <xf numFmtId="4" fontId="53" fillId="0" borderId="0" xfId="3" applyNumberFormat="1" applyFont="1" applyFill="1" applyBorder="1" applyAlignment="1" applyProtection="1">
      <alignment vertical="center"/>
    </xf>
    <xf numFmtId="4" fontId="6" fillId="0" borderId="18" xfId="0" applyNumberFormat="1" applyFont="1" applyBorder="1" applyAlignment="1">
      <alignment vertical="center"/>
    </xf>
    <xf numFmtId="0" fontId="10" fillId="0" borderId="4" xfId="0" applyFont="1" applyBorder="1" applyAlignment="1">
      <alignment horizontal="left" vertical="center"/>
    </xf>
    <xf numFmtId="4" fontId="13" fillId="0" borderId="6" xfId="0" applyNumberFormat="1" applyFont="1" applyBorder="1" applyAlignment="1">
      <alignment horizontal="right" vertical="center"/>
    </xf>
    <xf numFmtId="4" fontId="53" fillId="0" borderId="0" xfId="0" applyNumberFormat="1" applyFont="1" applyAlignment="1">
      <alignment vertical="center"/>
    </xf>
    <xf numFmtId="4" fontId="23" fillId="0" borderId="0" xfId="0" applyNumberFormat="1" applyFont="1" applyAlignment="1">
      <alignment horizontal="right" vertical="center"/>
    </xf>
    <xf numFmtId="0" fontId="6" fillId="0" borderId="0" xfId="0" applyFont="1" applyAlignment="1" applyProtection="1">
      <alignment horizontal="center" vertical="center" wrapText="1"/>
      <protection locked="0"/>
    </xf>
    <xf numFmtId="0" fontId="0" fillId="0" borderId="10" xfId="0" applyBorder="1" applyAlignment="1">
      <alignment horizontal="left" vertical="center"/>
    </xf>
    <xf numFmtId="4" fontId="6" fillId="0" borderId="10" xfId="0" applyNumberFormat="1" applyFont="1" applyBorder="1" applyAlignment="1">
      <alignment vertical="center"/>
    </xf>
    <xf numFmtId="0" fontId="0" fillId="0" borderId="0" xfId="0" applyAlignment="1" applyProtection="1">
      <alignment vertical="center"/>
      <protection locked="0"/>
    </xf>
    <xf numFmtId="10" fontId="10" fillId="0" borderId="0" xfId="0" applyNumberFormat="1" applyFont="1" applyAlignment="1">
      <alignment horizontal="center" vertical="center" wrapText="1"/>
    </xf>
    <xf numFmtId="0" fontId="6" fillId="0" borderId="0" xfId="0" applyFont="1" applyAlignment="1" applyProtection="1">
      <alignment horizontal="right" vertical="center"/>
      <protection locked="0"/>
    </xf>
    <xf numFmtId="10" fontId="6" fillId="0" borderId="0" xfId="0" applyNumberFormat="1" applyFont="1" applyAlignment="1">
      <alignment horizontal="center" vertical="center"/>
    </xf>
    <xf numFmtId="0" fontId="3" fillId="0" borderId="31" xfId="0" applyFont="1" applyBorder="1" applyAlignment="1">
      <alignment horizontal="left"/>
    </xf>
    <xf numFmtId="2" fontId="6" fillId="0" borderId="0" xfId="0" applyNumberFormat="1" applyFont="1" applyAlignment="1">
      <alignment horizontal="left" vertical="center" wrapText="1"/>
    </xf>
    <xf numFmtId="0" fontId="10" fillId="0" borderId="0" xfId="0" applyFont="1" applyAlignment="1">
      <alignment horizontal="left" vertical="center"/>
    </xf>
    <xf numFmtId="4" fontId="13" fillId="0" borderId="0" xfId="0" applyNumberFormat="1" applyFont="1" applyAlignment="1">
      <alignment horizontal="right" vertical="center"/>
    </xf>
    <xf numFmtId="0" fontId="3" fillId="0" borderId="31" xfId="0" applyFont="1" applyBorder="1" applyAlignment="1">
      <alignment wrapText="1"/>
    </xf>
    <xf numFmtId="0" fontId="6" fillId="0" borderId="0" xfId="0" applyFont="1" applyAlignment="1">
      <alignment horizontal="left" vertical="center" wrapText="1"/>
    </xf>
    <xf numFmtId="0" fontId="2" fillId="0" borderId="16" xfId="0" applyFont="1" applyBorder="1"/>
    <xf numFmtId="167" fontId="2" fillId="0" borderId="15" xfId="0" applyNumberFormat="1" applyFont="1" applyBorder="1"/>
    <xf numFmtId="14" fontId="3" fillId="0" borderId="0" xfId="0" applyNumberFormat="1" applyFont="1" applyAlignment="1">
      <alignment horizontal="center"/>
    </xf>
    <xf numFmtId="0" fontId="11" fillId="23" borderId="1" xfId="0" applyFont="1" applyFill="1" applyBorder="1"/>
    <xf numFmtId="167" fontId="0" fillId="23" borderId="2" xfId="0" applyNumberFormat="1" applyFill="1" applyBorder="1"/>
    <xf numFmtId="10" fontId="0" fillId="23" borderId="2" xfId="0" applyNumberFormat="1" applyFill="1" applyBorder="1"/>
    <xf numFmtId="0" fontId="8" fillId="23" borderId="2" xfId="0" applyFont="1" applyFill="1" applyBorder="1"/>
    <xf numFmtId="10" fontId="8" fillId="23" borderId="2" xfId="0" applyNumberFormat="1" applyFont="1" applyFill="1" applyBorder="1"/>
    <xf numFmtId="0" fontId="8" fillId="23" borderId="3" xfId="0" applyFont="1" applyFill="1" applyBorder="1"/>
    <xf numFmtId="0" fontId="0" fillId="23" borderId="17" xfId="0" applyFill="1" applyBorder="1"/>
    <xf numFmtId="167" fontId="0" fillId="23" borderId="0" xfId="0" applyNumberFormat="1" applyFill="1"/>
    <xf numFmtId="10" fontId="0" fillId="23" borderId="0" xfId="0" applyNumberFormat="1" applyFill="1"/>
    <xf numFmtId="0" fontId="8" fillId="23" borderId="0" xfId="0" applyFont="1" applyFill="1"/>
    <xf numFmtId="10" fontId="8" fillId="23" borderId="0" xfId="0" applyNumberFormat="1" applyFont="1" applyFill="1"/>
    <xf numFmtId="0" fontId="8" fillId="23" borderId="18" xfId="0" applyFont="1" applyFill="1" applyBorder="1"/>
    <xf numFmtId="0" fontId="0" fillId="23" borderId="16" xfId="0" applyFill="1" applyBorder="1"/>
    <xf numFmtId="167" fontId="0" fillId="23" borderId="21" xfId="0" applyNumberFormat="1" applyFill="1" applyBorder="1"/>
    <xf numFmtId="10" fontId="0" fillId="23" borderId="21" xfId="0" applyNumberFormat="1" applyFill="1" applyBorder="1"/>
    <xf numFmtId="0" fontId="8" fillId="23" borderId="21" xfId="0" applyFont="1" applyFill="1" applyBorder="1"/>
    <xf numFmtId="10" fontId="8" fillId="23" borderId="15" xfId="0" applyNumberFormat="1" applyFont="1" applyFill="1" applyBorder="1"/>
    <xf numFmtId="0" fontId="8" fillId="23" borderId="13" xfId="0" applyFont="1" applyFill="1" applyBorder="1"/>
    <xf numFmtId="0" fontId="3" fillId="0" borderId="0" xfId="0" applyFont="1" applyAlignment="1">
      <alignment wrapText="1"/>
    </xf>
    <xf numFmtId="0" fontId="10" fillId="0" borderId="0" xfId="0" applyFont="1" applyAlignment="1">
      <alignment horizontal="left" vertical="center" wrapText="1"/>
    </xf>
    <xf numFmtId="0" fontId="2" fillId="0" borderId="0" xfId="0" applyFont="1"/>
    <xf numFmtId="4" fontId="2" fillId="0" borderId="0" xfId="0" applyNumberFormat="1" applyFont="1"/>
    <xf numFmtId="0" fontId="16" fillId="0" borderId="0" xfId="0" applyFont="1"/>
    <xf numFmtId="0" fontId="2" fillId="0" borderId="0" xfId="0" applyFont="1" applyAlignment="1">
      <alignment horizontal="center"/>
    </xf>
    <xf numFmtId="0" fontId="3" fillId="0" borderId="22" xfId="0" applyFont="1" applyBorder="1"/>
    <xf numFmtId="9" fontId="0" fillId="0" borderId="10" xfId="0" applyNumberFormat="1" applyBorder="1"/>
    <xf numFmtId="0" fontId="17" fillId="0" borderId="0" xfId="0" applyFont="1"/>
    <xf numFmtId="0" fontId="22" fillId="6" borderId="1" xfId="0" applyFont="1" applyFill="1" applyBorder="1"/>
    <xf numFmtId="0" fontId="8" fillId="6" borderId="2" xfId="0" applyFont="1" applyFill="1" applyBorder="1"/>
    <xf numFmtId="0" fontId="0" fillId="6" borderId="2" xfId="0" applyFill="1" applyBorder="1"/>
    <xf numFmtId="0" fontId="0" fillId="6" borderId="3" xfId="0" applyFill="1" applyBorder="1"/>
    <xf numFmtId="0" fontId="8" fillId="6" borderId="22" xfId="0" applyFont="1" applyFill="1" applyBorder="1"/>
    <xf numFmtId="0" fontId="0" fillId="6" borderId="23" xfId="0" applyFill="1" applyBorder="1"/>
    <xf numFmtId="0" fontId="8" fillId="6" borderId="12" xfId="0" applyFont="1" applyFill="1" applyBorder="1"/>
    <xf numFmtId="0" fontId="0" fillId="6" borderId="13" xfId="0" applyFill="1" applyBorder="1"/>
    <xf numFmtId="10" fontId="8" fillId="0" borderId="0" xfId="0" applyNumberFormat="1" applyFont="1" applyAlignment="1">
      <alignment horizontal="left" vertical="top" wrapText="1"/>
    </xf>
    <xf numFmtId="44" fontId="34" fillId="0" borderId="0" xfId="3" applyNumberFormat="1" applyFont="1" applyFill="1" applyBorder="1"/>
    <xf numFmtId="0" fontId="0" fillId="0" borderId="0" xfId="0" quotePrefix="1"/>
    <xf numFmtId="0" fontId="0" fillId="0" borderId="0" xfId="0" applyAlignment="1">
      <alignment horizontal="left" vertical="center"/>
    </xf>
    <xf numFmtId="4" fontId="6" fillId="0" borderId="0" xfId="0" applyNumberFormat="1" applyFont="1" applyAlignment="1">
      <alignment vertical="center"/>
    </xf>
    <xf numFmtId="0" fontId="8" fillId="23" borderId="15" xfId="0" applyFont="1" applyFill="1" applyBorder="1"/>
    <xf numFmtId="0" fontId="60" fillId="0" borderId="0" xfId="6" applyFont="1" applyAlignment="1">
      <alignment horizontal="left"/>
    </xf>
    <xf numFmtId="0" fontId="56" fillId="0" borderId="0" xfId="0" applyFont="1"/>
    <xf numFmtId="0" fontId="56" fillId="0" borderId="19" xfId="0" applyFont="1" applyBorder="1"/>
    <xf numFmtId="0" fontId="64" fillId="0" borderId="0" xfId="0" applyFont="1"/>
    <xf numFmtId="0" fontId="55" fillId="0" borderId="0" xfId="0" applyFont="1"/>
    <xf numFmtId="0" fontId="63" fillId="0" borderId="0" xfId="0" applyFont="1" applyAlignment="1">
      <alignment horizontal="center" vertical="center"/>
    </xf>
    <xf numFmtId="0" fontId="62" fillId="0" borderId="0" xfId="0" applyFont="1"/>
    <xf numFmtId="0" fontId="55" fillId="0" borderId="71" xfId="0" applyFont="1" applyBorder="1"/>
    <xf numFmtId="0" fontId="56" fillId="0" borderId="71" xfId="0" applyFont="1" applyBorder="1"/>
    <xf numFmtId="0" fontId="61" fillId="24" borderId="19" xfId="0" applyFont="1" applyFill="1" applyBorder="1"/>
    <xf numFmtId="0" fontId="56" fillId="24" borderId="19" xfId="0" applyFont="1" applyFill="1" applyBorder="1"/>
    <xf numFmtId="9" fontId="56" fillId="24" borderId="19" xfId="3" applyFont="1" applyFill="1" applyBorder="1"/>
    <xf numFmtId="0" fontId="59" fillId="0" borderId="0" xfId="0" applyFont="1" applyAlignment="1">
      <alignment horizontal="center" vertical="center"/>
    </xf>
    <xf numFmtId="0" fontId="56" fillId="24" borderId="0" xfId="0" applyFont="1" applyFill="1" applyAlignment="1">
      <alignment horizontal="left"/>
    </xf>
    <xf numFmtId="0" fontId="56" fillId="0" borderId="0" xfId="0" applyFont="1" applyAlignment="1">
      <alignment horizontal="left"/>
    </xf>
    <xf numFmtId="0" fontId="55" fillId="0" borderId="24" xfId="0" applyFont="1" applyBorder="1" applyAlignment="1">
      <alignment horizontal="left" vertical="top"/>
    </xf>
    <xf numFmtId="0" fontId="55" fillId="0" borderId="0" xfId="0" applyFont="1" applyAlignment="1">
      <alignment horizontal="center"/>
    </xf>
    <xf numFmtId="0" fontId="56" fillId="0" borderId="0" xfId="0" applyFont="1" applyAlignment="1">
      <alignment vertical="center"/>
    </xf>
    <xf numFmtId="3" fontId="55" fillId="0" borderId="24" xfId="0" applyNumberFormat="1" applyFont="1" applyBorder="1" applyAlignment="1">
      <alignment horizontal="center" vertical="center"/>
    </xf>
    <xf numFmtId="0" fontId="55" fillId="0" borderId="0" xfId="0" applyFont="1" applyAlignment="1">
      <alignment horizontal="center" vertical="center"/>
    </xf>
    <xf numFmtId="0" fontId="67" fillId="0" borderId="71" xfId="0" applyFont="1" applyBorder="1"/>
    <xf numFmtId="0" fontId="56" fillId="0" borderId="0" xfId="0" applyFont="1" applyAlignment="1">
      <alignment horizontal="right"/>
    </xf>
    <xf numFmtId="0" fontId="61" fillId="0" borderId="0" xfId="0" applyFont="1"/>
    <xf numFmtId="0" fontId="68" fillId="0" borderId="0" xfId="0" applyFont="1"/>
    <xf numFmtId="0" fontId="66" fillId="0" borderId="0" xfId="0" applyFont="1" applyAlignment="1">
      <alignment vertical="center"/>
    </xf>
    <xf numFmtId="0" fontId="61" fillId="0" borderId="0" xfId="0" applyFont="1" applyAlignment="1">
      <alignment horizontal="left" vertical="top" wrapText="1"/>
    </xf>
    <xf numFmtId="0" fontId="56" fillId="0" borderId="0" xfId="0" applyFont="1" applyProtection="1">
      <protection locked="0"/>
    </xf>
    <xf numFmtId="0" fontId="67" fillId="0" borderId="0" xfId="0" applyFont="1" applyProtection="1">
      <protection locked="0"/>
    </xf>
    <xf numFmtId="9" fontId="61" fillId="0" borderId="0" xfId="0" applyNumberFormat="1" applyFont="1"/>
    <xf numFmtId="0" fontId="61" fillId="0" borderId="0" xfId="0" applyFont="1" applyAlignment="1">
      <alignment vertical="top"/>
    </xf>
    <xf numFmtId="9" fontId="61" fillId="0" borderId="0" xfId="0" applyNumberFormat="1" applyFont="1" applyAlignment="1">
      <alignment vertical="top"/>
    </xf>
    <xf numFmtId="0" fontId="61" fillId="0" borderId="0" xfId="0" applyFont="1" applyAlignment="1">
      <alignment vertical="top" wrapText="1"/>
    </xf>
    <xf numFmtId="0" fontId="61" fillId="0" borderId="0" xfId="0" applyFont="1" applyAlignment="1">
      <alignment horizontal="left" vertical="top"/>
    </xf>
    <xf numFmtId="0" fontId="56" fillId="0" borderId="0" xfId="0" applyFont="1" applyAlignment="1">
      <alignment horizontal="center" vertical="center"/>
    </xf>
    <xf numFmtId="0" fontId="56" fillId="0" borderId="0" xfId="0" applyFont="1" applyAlignment="1">
      <alignment vertical="top" wrapText="1"/>
    </xf>
    <xf numFmtId="14" fontId="56" fillId="24" borderId="19" xfId="0" applyNumberFormat="1" applyFont="1" applyFill="1" applyBorder="1"/>
    <xf numFmtId="0" fontId="56" fillId="0" borderId="0" xfId="0" applyFont="1" applyAlignment="1">
      <alignment vertical="top"/>
    </xf>
    <xf numFmtId="0" fontId="56" fillId="0" borderId="0" xfId="0" applyFont="1" applyAlignment="1">
      <alignment vertical="center" wrapText="1"/>
    </xf>
    <xf numFmtId="44" fontId="80" fillId="0" borderId="0" xfId="2" applyFont="1" applyFill="1" applyBorder="1" applyAlignment="1">
      <alignment horizontal="center"/>
    </xf>
    <xf numFmtId="4" fontId="75" fillId="0" borderId="0" xfId="0" applyNumberFormat="1" applyFont="1"/>
    <xf numFmtId="44" fontId="75" fillId="0" borderId="0" xfId="2" applyFont="1" applyFill="1" applyBorder="1"/>
    <xf numFmtId="166" fontId="75" fillId="0" borderId="0" xfId="0" applyNumberFormat="1" applyFont="1"/>
    <xf numFmtId="4" fontId="80" fillId="0" borderId="0" xfId="0" applyNumberFormat="1" applyFont="1"/>
    <xf numFmtId="44" fontId="80" fillId="0" borderId="0" xfId="2" applyFont="1" applyFill="1" applyBorder="1"/>
    <xf numFmtId="169" fontId="56" fillId="0" borderId="0" xfId="0" applyNumberFormat="1" applyFont="1" applyProtection="1">
      <protection locked="0"/>
    </xf>
    <xf numFmtId="0" fontId="67" fillId="0" borderId="0" xfId="0" applyFont="1" applyAlignment="1" applyProtection="1">
      <alignment horizontal="center"/>
      <protection locked="0"/>
    </xf>
    <xf numFmtId="0" fontId="67" fillId="0" borderId="0" xfId="0" applyFont="1"/>
    <xf numFmtId="4" fontId="56" fillId="0" borderId="0" xfId="0" applyNumberFormat="1" applyFont="1"/>
    <xf numFmtId="10" fontId="56" fillId="0" borderId="0" xfId="0" applyNumberFormat="1" applyFont="1"/>
    <xf numFmtId="0" fontId="69" fillId="0" borderId="0" xfId="0" applyFont="1"/>
    <xf numFmtId="0" fontId="56" fillId="24" borderId="0" xfId="0" applyFont="1" applyFill="1"/>
    <xf numFmtId="0" fontId="56" fillId="24" borderId="0" xfId="0" applyFont="1" applyFill="1" applyAlignment="1">
      <alignment horizontal="left" vertical="top"/>
    </xf>
    <xf numFmtId="0" fontId="67" fillId="0" borderId="0" xfId="0" applyFont="1" applyAlignment="1">
      <alignment horizontal="center" vertical="center"/>
    </xf>
    <xf numFmtId="0" fontId="73" fillId="0" borderId="0" xfId="0" applyFont="1" applyProtection="1">
      <protection locked="0"/>
    </xf>
    <xf numFmtId="0" fontId="73" fillId="0" borderId="0" xfId="0" applyFont="1" applyAlignment="1" applyProtection="1">
      <alignment horizontal="center"/>
      <protection locked="0"/>
    </xf>
    <xf numFmtId="0" fontId="67" fillId="0" borderId="0" xfId="0" applyFont="1" applyAlignment="1" applyProtection="1">
      <alignment horizontal="center" vertical="center"/>
      <protection locked="0"/>
    </xf>
    <xf numFmtId="44" fontId="84" fillId="0" borderId="0" xfId="2" applyFont="1" applyFill="1" applyBorder="1" applyAlignment="1" applyProtection="1">
      <alignment horizontal="center"/>
      <protection locked="0"/>
    </xf>
    <xf numFmtId="44" fontId="67" fillId="0" borderId="0" xfId="2" applyFont="1" applyFill="1" applyBorder="1" applyAlignment="1" applyProtection="1">
      <alignment horizontal="center"/>
      <protection locked="0"/>
    </xf>
    <xf numFmtId="44" fontId="73" fillId="0" borderId="0" xfId="2" applyFont="1" applyFill="1" applyBorder="1" applyAlignment="1" applyProtection="1">
      <alignment horizontal="center"/>
      <protection locked="0"/>
    </xf>
    <xf numFmtId="44" fontId="81" fillId="0" borderId="0" xfId="2" applyFont="1" applyFill="1" applyBorder="1" applyAlignment="1" applyProtection="1">
      <alignment horizontal="center"/>
      <protection locked="0"/>
    </xf>
    <xf numFmtId="44" fontId="85" fillId="0" borderId="0" xfId="2" applyFont="1" applyFill="1" applyBorder="1" applyAlignment="1" applyProtection="1">
      <alignment horizontal="center"/>
      <protection locked="0"/>
    </xf>
    <xf numFmtId="44" fontId="85" fillId="0" borderId="0" xfId="2" applyFont="1" applyFill="1" applyBorder="1" applyProtection="1">
      <protection locked="0"/>
    </xf>
    <xf numFmtId="44" fontId="73" fillId="0" borderId="0" xfId="2" applyFont="1" applyFill="1" applyBorder="1" applyProtection="1">
      <protection locked="0"/>
    </xf>
    <xf numFmtId="0" fontId="72" fillId="0" borderId="0" xfId="0" applyFont="1" applyAlignment="1" applyProtection="1">
      <alignment wrapText="1"/>
      <protection locked="0"/>
    </xf>
    <xf numFmtId="0" fontId="72" fillId="0" borderId="0" xfId="0" applyFont="1" applyProtection="1">
      <protection locked="0"/>
    </xf>
    <xf numFmtId="9" fontId="72" fillId="0" borderId="0" xfId="3" applyFont="1" applyBorder="1" applyProtection="1">
      <protection locked="0"/>
    </xf>
    <xf numFmtId="0" fontId="79" fillId="0" borderId="0" xfId="0" applyFont="1" applyProtection="1">
      <protection locked="0"/>
    </xf>
    <xf numFmtId="0" fontId="86" fillId="0" borderId="0" xfId="0" applyFont="1" applyProtection="1">
      <protection locked="0"/>
    </xf>
    <xf numFmtId="0" fontId="73" fillId="28" borderId="0" xfId="0" applyFont="1" applyFill="1" applyProtection="1">
      <protection locked="0"/>
    </xf>
    <xf numFmtId="0" fontId="73" fillId="0" borderId="0" xfId="0" applyFont="1" applyAlignment="1" applyProtection="1">
      <alignment horizontal="center" vertical="center"/>
      <protection locked="0"/>
    </xf>
    <xf numFmtId="8" fontId="73" fillId="0" borderId="0" xfId="0" applyNumberFormat="1" applyFont="1" applyProtection="1">
      <protection locked="0"/>
    </xf>
    <xf numFmtId="8" fontId="79" fillId="0" borderId="0" xfId="0" applyNumberFormat="1" applyFont="1" applyProtection="1">
      <protection locked="0"/>
    </xf>
    <xf numFmtId="8" fontId="72" fillId="0" borderId="0" xfId="0" applyNumberFormat="1" applyFont="1" applyProtection="1">
      <protection locked="0"/>
    </xf>
    <xf numFmtId="10" fontId="73" fillId="0" borderId="0" xfId="3" applyNumberFormat="1" applyFont="1" applyProtection="1">
      <protection locked="0"/>
    </xf>
    <xf numFmtId="0" fontId="68" fillId="0" borderId="0" xfId="0" applyFont="1" applyProtection="1">
      <protection locked="0"/>
    </xf>
    <xf numFmtId="10" fontId="42" fillId="19" borderId="68" xfId="0" applyNumberFormat="1" applyFont="1" applyFill="1" applyBorder="1"/>
    <xf numFmtId="0" fontId="3" fillId="3" borderId="68" xfId="5" applyFont="1" applyFill="1" applyBorder="1" applyAlignment="1" applyProtection="1">
      <alignment horizontal="left" vertical="top"/>
      <protection locked="0"/>
    </xf>
    <xf numFmtId="0" fontId="3" fillId="3" borderId="68" xfId="5" applyFont="1" applyFill="1" applyBorder="1" applyAlignment="1" applyProtection="1">
      <alignment horizontal="left"/>
      <protection locked="0"/>
    </xf>
    <xf numFmtId="0" fontId="9" fillId="7" borderId="68" xfId="5" applyFont="1" applyFill="1" applyBorder="1" applyProtection="1">
      <protection locked="0"/>
    </xf>
    <xf numFmtId="0" fontId="0" fillId="0" borderId="71" xfId="0" applyBorder="1"/>
    <xf numFmtId="4" fontId="6" fillId="0" borderId="71" xfId="0" applyNumberFormat="1" applyFont="1" applyBorder="1" applyAlignment="1" applyProtection="1">
      <alignment vertical="center"/>
      <protection locked="0"/>
    </xf>
    <xf numFmtId="0" fontId="6" fillId="0" borderId="71" xfId="0" applyFont="1" applyBorder="1" applyAlignment="1" applyProtection="1">
      <alignment horizontal="center" vertical="center" wrapText="1"/>
      <protection locked="0"/>
    </xf>
    <xf numFmtId="0" fontId="0" fillId="0" borderId="71" xfId="0" applyBorder="1" applyAlignment="1" applyProtection="1">
      <alignment vertical="center"/>
      <protection locked="0"/>
    </xf>
    <xf numFmtId="0" fontId="8" fillId="6" borderId="69" xfId="0" applyFont="1" applyFill="1" applyBorder="1"/>
    <xf numFmtId="0" fontId="0" fillId="6" borderId="69" xfId="0" applyFill="1" applyBorder="1"/>
    <xf numFmtId="0" fontId="8" fillId="6" borderId="71" xfId="0" applyFont="1" applyFill="1" applyBorder="1"/>
    <xf numFmtId="0" fontId="0" fillId="6" borderId="71" xfId="0" applyFill="1" applyBorder="1"/>
    <xf numFmtId="169" fontId="73" fillId="0" borderId="0" xfId="0" applyNumberFormat="1" applyFont="1" applyProtection="1">
      <protection locked="0"/>
    </xf>
    <xf numFmtId="0" fontId="73" fillId="0" borderId="71" xfId="0" applyFont="1" applyBorder="1" applyProtection="1">
      <protection locked="0"/>
    </xf>
    <xf numFmtId="0" fontId="87" fillId="0" borderId="0" xfId="0" applyFont="1" applyAlignment="1">
      <alignment vertical="center"/>
    </xf>
    <xf numFmtId="10" fontId="56" fillId="0" borderId="0" xfId="3" applyNumberFormat="1" applyFont="1"/>
    <xf numFmtId="167" fontId="56" fillId="0" borderId="0" xfId="0" applyNumberFormat="1" applyFont="1"/>
    <xf numFmtId="0" fontId="67" fillId="0" borderId="0" xfId="0" applyFont="1" applyAlignment="1">
      <alignment horizontal="center"/>
    </xf>
    <xf numFmtId="4" fontId="75" fillId="0" borderId="0" xfId="0" applyNumberFormat="1" applyFont="1" applyAlignment="1">
      <alignment vertical="center"/>
    </xf>
    <xf numFmtId="0" fontId="56" fillId="0" borderId="24" xfId="0" applyFont="1" applyBorder="1"/>
    <xf numFmtId="0" fontId="79" fillId="0" borderId="19" xfId="0" applyFont="1" applyBorder="1"/>
    <xf numFmtId="0" fontId="56" fillId="0" borderId="0" xfId="0" applyFont="1" applyAlignment="1">
      <alignment horizontal="center"/>
    </xf>
    <xf numFmtId="0" fontId="54" fillId="0" borderId="0" xfId="0" applyFont="1"/>
    <xf numFmtId="10" fontId="54" fillId="0" borderId="0" xfId="0" applyNumberFormat="1" applyFont="1"/>
    <xf numFmtId="0" fontId="72" fillId="0" borderId="0" xfId="0" applyFont="1" applyAlignment="1">
      <alignment vertical="center" wrapText="1"/>
    </xf>
    <xf numFmtId="0" fontId="72" fillId="0" borderId="19" xfId="0" applyFont="1" applyBorder="1" applyAlignment="1">
      <alignment vertical="center" wrapText="1"/>
    </xf>
    <xf numFmtId="3" fontId="80" fillId="0" borderId="0" xfId="0" applyNumberFormat="1" applyFont="1" applyAlignment="1">
      <alignment horizontal="center" vertical="center"/>
    </xf>
    <xf numFmtId="4" fontId="75" fillId="0" borderId="0" xfId="0" applyNumberFormat="1" applyFont="1" applyAlignment="1">
      <alignment horizontal="left" vertical="center"/>
    </xf>
    <xf numFmtId="2" fontId="75" fillId="0" borderId="0" xfId="0" applyNumberFormat="1" applyFont="1" applyAlignment="1">
      <alignment horizontal="left" vertical="center" wrapText="1"/>
    </xf>
    <xf numFmtId="44" fontId="67" fillId="0" borderId="0" xfId="0" applyNumberFormat="1" applyFont="1" applyProtection="1">
      <protection locked="0"/>
    </xf>
    <xf numFmtId="0" fontId="59" fillId="0" borderId="0" xfId="0" applyFont="1" applyAlignment="1" applyProtection="1">
      <alignment horizontal="left" vertical="top" wrapText="1"/>
      <protection locked="0"/>
    </xf>
    <xf numFmtId="0" fontId="61" fillId="0" borderId="0" xfId="0" applyFont="1" applyAlignment="1" applyProtection="1">
      <alignment horizontal="left" vertical="top" wrapText="1"/>
      <protection locked="0"/>
    </xf>
    <xf numFmtId="0" fontId="59" fillId="0" borderId="0" xfId="0" applyFont="1" applyAlignment="1" applyProtection="1">
      <alignment horizontal="center" wrapText="1"/>
      <protection locked="0"/>
    </xf>
    <xf numFmtId="8" fontId="59" fillId="0" borderId="0" xfId="0" applyNumberFormat="1" applyFont="1" applyAlignment="1" applyProtection="1">
      <alignment horizontal="center" wrapText="1"/>
      <protection locked="0"/>
    </xf>
    <xf numFmtId="44" fontId="56" fillId="32" borderId="19" xfId="2" applyFont="1" applyFill="1" applyBorder="1" applyProtection="1">
      <protection locked="0"/>
    </xf>
    <xf numFmtId="44" fontId="56" fillId="31" borderId="19" xfId="2" applyFont="1" applyFill="1" applyBorder="1" applyProtection="1">
      <protection locked="0"/>
    </xf>
    <xf numFmtId="0" fontId="92" fillId="33" borderId="0" xfId="0" applyFont="1" applyFill="1" applyAlignment="1" applyProtection="1">
      <alignment horizontal="left" wrapText="1"/>
      <protection locked="0"/>
    </xf>
    <xf numFmtId="44" fontId="92" fillId="33" borderId="19" xfId="2" applyFont="1" applyFill="1" applyBorder="1" applyAlignment="1" applyProtection="1">
      <alignment horizontal="left" wrapText="1"/>
      <protection locked="0"/>
    </xf>
    <xf numFmtId="0" fontId="55" fillId="0" borderId="0" xfId="12" applyFont="1" applyFill="1" applyBorder="1" applyProtection="1">
      <protection locked="0"/>
    </xf>
    <xf numFmtId="44" fontId="56" fillId="0" borderId="0" xfId="12" applyNumberFormat="1" applyFont="1" applyFill="1" applyBorder="1"/>
    <xf numFmtId="8" fontId="56" fillId="0" borderId="0" xfId="12" applyNumberFormat="1" applyFont="1" applyFill="1" applyBorder="1"/>
    <xf numFmtId="0" fontId="55" fillId="0" borderId="0" xfId="12" applyFont="1" applyFill="1" applyBorder="1"/>
    <xf numFmtId="0" fontId="55" fillId="0" borderId="0" xfId="12" applyFont="1" applyFill="1" applyBorder="1" applyAlignment="1" applyProtection="1">
      <alignment horizontal="center"/>
      <protection locked="0"/>
    </xf>
    <xf numFmtId="0" fontId="55" fillId="0" borderId="0" xfId="12" applyFont="1" applyFill="1" applyBorder="1" applyAlignment="1">
      <alignment horizontal="center"/>
    </xf>
    <xf numFmtId="44" fontId="56" fillId="0" borderId="0" xfId="2" applyFont="1" applyFill="1" applyBorder="1"/>
    <xf numFmtId="0" fontId="73" fillId="0" borderId="19" xfId="0" applyFont="1" applyBorder="1" applyProtection="1">
      <protection locked="0"/>
    </xf>
    <xf numFmtId="0" fontId="92" fillId="0" borderId="0" xfId="0" applyFont="1" applyAlignment="1" applyProtection="1">
      <alignment horizontal="left" wrapText="1"/>
      <protection locked="0"/>
    </xf>
    <xf numFmtId="44" fontId="92" fillId="0" borderId="0" xfId="2" applyFont="1" applyFill="1" applyBorder="1" applyAlignment="1" applyProtection="1">
      <alignment horizontal="left" wrapText="1"/>
      <protection locked="0"/>
    </xf>
    <xf numFmtId="44" fontId="95" fillId="0" borderId="19" xfId="2" applyFont="1" applyFill="1" applyBorder="1" applyAlignment="1" applyProtection="1">
      <alignment horizontal="left" wrapText="1"/>
      <protection locked="0"/>
    </xf>
    <xf numFmtId="44" fontId="59" fillId="0" borderId="0" xfId="2" applyFont="1" applyFill="1" applyBorder="1" applyAlignment="1" applyProtection="1">
      <alignment horizontal="left" wrapText="1"/>
      <protection locked="0"/>
    </xf>
    <xf numFmtId="44" fontId="59" fillId="0" borderId="0" xfId="2" applyFont="1" applyFill="1" applyBorder="1" applyAlignment="1" applyProtection="1">
      <alignment horizontal="center" wrapText="1"/>
      <protection locked="0"/>
    </xf>
    <xf numFmtId="44" fontId="61" fillId="0" borderId="0" xfId="2" applyFont="1" applyFill="1" applyBorder="1" applyAlignment="1" applyProtection="1">
      <alignment horizontal="center" wrapText="1"/>
      <protection locked="0"/>
    </xf>
    <xf numFmtId="0" fontId="56" fillId="0" borderId="0" xfId="11" applyFont="1" applyFill="1" applyBorder="1" applyProtection="1">
      <protection locked="0"/>
    </xf>
    <xf numFmtId="44" fontId="56" fillId="0" borderId="0" xfId="11" applyNumberFormat="1" applyFont="1" applyFill="1" applyBorder="1" applyProtection="1">
      <protection locked="0"/>
    </xf>
    <xf numFmtId="10" fontId="76" fillId="0" borderId="19" xfId="3" applyNumberFormat="1" applyFont="1" applyBorder="1" applyProtection="1">
      <protection locked="0"/>
    </xf>
    <xf numFmtId="169" fontId="76" fillId="0" borderId="19" xfId="0" applyNumberFormat="1" applyFont="1" applyBorder="1" applyProtection="1">
      <protection locked="0"/>
    </xf>
    <xf numFmtId="0" fontId="76" fillId="0" borderId="19" xfId="0" applyFont="1" applyBorder="1" applyProtection="1">
      <protection locked="0"/>
    </xf>
    <xf numFmtId="0" fontId="76" fillId="0" borderId="19" xfId="0" applyFont="1" applyBorder="1"/>
    <xf numFmtId="10" fontId="55" fillId="0" borderId="0" xfId="0" applyNumberFormat="1" applyFont="1" applyAlignment="1">
      <alignment horizontal="center"/>
    </xf>
    <xf numFmtId="9" fontId="56" fillId="0" borderId="0" xfId="3" applyFont="1" applyFill="1" applyBorder="1" applyAlignment="1">
      <alignment horizontal="center" vertical="center"/>
    </xf>
    <xf numFmtId="44" fontId="56" fillId="0" borderId="0" xfId="2" applyFont="1" applyFill="1"/>
    <xf numFmtId="8" fontId="73" fillId="28" borderId="0" xfId="0" applyNumberFormat="1" applyFont="1" applyFill="1" applyProtection="1">
      <protection locked="0"/>
    </xf>
    <xf numFmtId="0" fontId="73" fillId="28" borderId="0" xfId="0" applyFont="1" applyFill="1"/>
    <xf numFmtId="0" fontId="73" fillId="28" borderId="0" xfId="0" applyFont="1" applyFill="1" applyAlignment="1">
      <alignment horizontal="center"/>
    </xf>
    <xf numFmtId="0" fontId="82" fillId="28" borderId="0" xfId="0" applyFont="1" applyFill="1" applyAlignment="1">
      <alignment vertical="top" wrapText="1"/>
    </xf>
    <xf numFmtId="0" fontId="69" fillId="28" borderId="0" xfId="0" applyFont="1" applyFill="1" applyAlignment="1" applyProtection="1">
      <alignment horizontal="right"/>
      <protection locked="0"/>
    </xf>
    <xf numFmtId="0" fontId="67" fillId="28" borderId="0" xfId="0" applyFont="1" applyFill="1" applyProtection="1">
      <protection locked="0"/>
    </xf>
    <xf numFmtId="8" fontId="67" fillId="28" borderId="0" xfId="0" applyNumberFormat="1" applyFont="1" applyFill="1" applyProtection="1">
      <protection locked="0"/>
    </xf>
    <xf numFmtId="0" fontId="69" fillId="28" borderId="0" xfId="0" applyFont="1" applyFill="1" applyAlignment="1" applyProtection="1">
      <alignment horizontal="center"/>
      <protection locked="0"/>
    </xf>
    <xf numFmtId="0" fontId="79" fillId="28" borderId="0" xfId="0" applyFont="1" applyFill="1" applyProtection="1">
      <protection locked="0"/>
    </xf>
    <xf numFmtId="8" fontId="79" fillId="28" borderId="0" xfId="0" applyNumberFormat="1" applyFont="1" applyFill="1" applyProtection="1">
      <protection locked="0"/>
    </xf>
    <xf numFmtId="0" fontId="86" fillId="28" borderId="0" xfId="0" applyFont="1" applyFill="1" applyProtection="1">
      <protection locked="0"/>
    </xf>
    <xf numFmtId="0" fontId="69" fillId="24" borderId="19" xfId="0" applyFont="1" applyFill="1" applyBorder="1" applyAlignment="1" applyProtection="1">
      <alignment horizontal="center"/>
      <protection locked="0"/>
    </xf>
    <xf numFmtId="3" fontId="56" fillId="24" borderId="19" xfId="0" applyNumberFormat="1" applyFont="1" applyFill="1" applyBorder="1"/>
    <xf numFmtId="0" fontId="5" fillId="24" borderId="19" xfId="4" applyFill="1" applyBorder="1"/>
    <xf numFmtId="0" fontId="56" fillId="0" borderId="30" xfId="0" applyFont="1" applyBorder="1"/>
    <xf numFmtId="0" fontId="62" fillId="0" borderId="29" xfId="0" applyFont="1" applyBorder="1"/>
    <xf numFmtId="0" fontId="56" fillId="7" borderId="31" xfId="0" applyFont="1" applyFill="1" applyBorder="1" applyAlignment="1">
      <alignment vertical="top" wrapText="1"/>
    </xf>
    <xf numFmtId="0" fontId="56" fillId="7" borderId="0" xfId="0" applyFont="1" applyFill="1" applyAlignment="1">
      <alignment vertical="top"/>
    </xf>
    <xf numFmtId="0" fontId="56" fillId="7" borderId="11" xfId="0" applyFont="1" applyFill="1" applyBorder="1" applyAlignment="1">
      <alignment vertical="top"/>
    </xf>
    <xf numFmtId="0" fontId="56" fillId="23" borderId="0" xfId="0" applyFont="1" applyFill="1" applyAlignment="1">
      <alignment vertical="top"/>
    </xf>
    <xf numFmtId="0" fontId="56" fillId="23" borderId="11" xfId="0" applyFont="1" applyFill="1" applyBorder="1" applyAlignment="1">
      <alignment vertical="top"/>
    </xf>
    <xf numFmtId="0" fontId="56" fillId="23" borderId="31" xfId="0" applyFont="1" applyFill="1" applyBorder="1" applyAlignment="1">
      <alignment vertical="top" wrapText="1"/>
    </xf>
    <xf numFmtId="0" fontId="56" fillId="23" borderId="19" xfId="0" applyFont="1" applyFill="1" applyBorder="1" applyAlignment="1">
      <alignment vertical="top" wrapText="1"/>
    </xf>
    <xf numFmtId="0" fontId="56" fillId="23" borderId="7" xfId="0" applyFont="1" applyFill="1" applyBorder="1" applyAlignment="1">
      <alignment vertical="top" wrapText="1"/>
    </xf>
    <xf numFmtId="0" fontId="56" fillId="23" borderId="32" xfId="0" applyFont="1" applyFill="1" applyBorder="1" applyAlignment="1">
      <alignment horizontal="left" vertical="top" wrapText="1"/>
    </xf>
    <xf numFmtId="0" fontId="56" fillId="0" borderId="24" xfId="0" applyFont="1" applyBorder="1" applyAlignment="1">
      <alignment vertical="top"/>
    </xf>
    <xf numFmtId="0" fontId="87" fillId="24" borderId="0" xfId="0" applyFont="1" applyFill="1" applyAlignment="1">
      <alignment vertical="center"/>
    </xf>
    <xf numFmtId="0" fontId="56" fillId="24" borderId="0" xfId="0" applyFont="1" applyFill="1" applyAlignment="1">
      <alignment horizontal="left" vertical="top" wrapText="1"/>
    </xf>
    <xf numFmtId="0" fontId="62" fillId="0" borderId="0" xfId="0" applyFont="1" applyAlignment="1">
      <alignment vertical="center"/>
    </xf>
    <xf numFmtId="8" fontId="56" fillId="32" borderId="0" xfId="0" applyNumberFormat="1" applyFont="1" applyFill="1" applyProtection="1">
      <protection locked="0"/>
    </xf>
    <xf numFmtId="10" fontId="56" fillId="0" borderId="0" xfId="3" applyNumberFormat="1" applyFont="1" applyProtection="1">
      <protection locked="0"/>
    </xf>
    <xf numFmtId="0" fontId="56" fillId="24" borderId="69" xfId="0" applyFont="1" applyFill="1" applyBorder="1"/>
    <xf numFmtId="0" fontId="100" fillId="34" borderId="71" xfId="0" applyFont="1" applyFill="1" applyBorder="1" applyAlignment="1">
      <alignment vertical="center"/>
    </xf>
    <xf numFmtId="0" fontId="56" fillId="0" borderId="73" xfId="0" applyFont="1" applyBorder="1" applyAlignment="1">
      <alignment horizontal="left" vertical="center"/>
    </xf>
    <xf numFmtId="0" fontId="56" fillId="0" borderId="74" xfId="0" applyFont="1" applyBorder="1" applyAlignment="1">
      <alignment horizontal="left" vertical="center" wrapText="1"/>
    </xf>
    <xf numFmtId="0" fontId="56" fillId="0" borderId="76" xfId="0" applyFont="1" applyBorder="1" applyAlignment="1">
      <alignment horizontal="left" vertical="center" wrapText="1"/>
    </xf>
    <xf numFmtId="9" fontId="56" fillId="24" borderId="73" xfId="0" applyNumberFormat="1" applyFont="1" applyFill="1" applyBorder="1" applyAlignment="1">
      <alignment horizontal="center" vertical="center"/>
    </xf>
    <xf numFmtId="0" fontId="56" fillId="24" borderId="73" xfId="0" applyFont="1" applyFill="1" applyBorder="1" applyAlignment="1">
      <alignment vertical="center"/>
    </xf>
    <xf numFmtId="0" fontId="55" fillId="0" borderId="73" xfId="0" applyFont="1" applyBorder="1" applyAlignment="1">
      <alignment vertical="center"/>
    </xf>
    <xf numFmtId="44" fontId="56" fillId="24" borderId="73" xfId="0" applyNumberFormat="1" applyFont="1" applyFill="1" applyBorder="1" applyAlignment="1">
      <alignment horizontal="center" vertical="center"/>
    </xf>
    <xf numFmtId="0" fontId="68" fillId="0" borderId="0" xfId="0" applyFont="1" applyAlignment="1">
      <alignment vertical="center"/>
    </xf>
    <xf numFmtId="0" fontId="68" fillId="34" borderId="71" xfId="0" applyFont="1" applyFill="1" applyBorder="1" applyAlignment="1">
      <alignment vertical="center"/>
    </xf>
    <xf numFmtId="0" fontId="68" fillId="34" borderId="0" xfId="0" applyFont="1" applyFill="1" applyAlignment="1">
      <alignment vertical="center"/>
    </xf>
    <xf numFmtId="9" fontId="56" fillId="0" borderId="0" xfId="0" applyNumberFormat="1" applyFont="1"/>
    <xf numFmtId="0" fontId="56" fillId="0" borderId="73" xfId="0" applyFont="1" applyBorder="1" applyAlignment="1">
      <alignment horizontal="right"/>
    </xf>
    <xf numFmtId="0" fontId="56" fillId="0" borderId="75" xfId="0" applyFont="1" applyBorder="1" applyAlignment="1">
      <alignment horizontal="right"/>
    </xf>
    <xf numFmtId="0" fontId="0" fillId="0" borderId="75" xfId="0" applyBorder="1"/>
    <xf numFmtId="0" fontId="56" fillId="0" borderId="75" xfId="0" applyFont="1" applyBorder="1" applyAlignment="1">
      <alignment horizontal="right" vertical="center"/>
    </xf>
    <xf numFmtId="0" fontId="56" fillId="0" borderId="73" xfId="0" applyFont="1" applyBorder="1"/>
    <xf numFmtId="0" fontId="61" fillId="24" borderId="73" xfId="0" applyFont="1" applyFill="1" applyBorder="1" applyAlignment="1">
      <alignment horizontal="left"/>
    </xf>
    <xf numFmtId="0" fontId="55" fillId="0" borderId="75" xfId="0" applyFont="1" applyBorder="1" applyAlignment="1">
      <alignment horizontal="right"/>
    </xf>
    <xf numFmtId="44" fontId="56" fillId="24" borderId="75" xfId="2" applyFont="1" applyFill="1" applyBorder="1"/>
    <xf numFmtId="0" fontId="67" fillId="0" borderId="73" xfId="0" applyFont="1" applyBorder="1" applyAlignment="1">
      <alignment horizontal="right" vertical="center"/>
    </xf>
    <xf numFmtId="0" fontId="67" fillId="0" borderId="75" xfId="0" applyFont="1" applyBorder="1" applyAlignment="1">
      <alignment horizontal="right" vertical="center"/>
    </xf>
    <xf numFmtId="4" fontId="67" fillId="0" borderId="0" xfId="0" applyNumberFormat="1" applyFont="1" applyAlignment="1">
      <alignment horizontal="center" vertical="center"/>
    </xf>
    <xf numFmtId="167" fontId="56" fillId="24" borderId="73" xfId="2" applyNumberFormat="1" applyFont="1" applyFill="1" applyBorder="1" applyAlignment="1">
      <alignment horizontal="center" vertical="center"/>
    </xf>
    <xf numFmtId="167" fontId="56" fillId="24" borderId="75" xfId="2" applyNumberFormat="1" applyFont="1" applyFill="1" applyBorder="1" applyAlignment="1">
      <alignment horizontal="center" vertical="center"/>
    </xf>
    <xf numFmtId="0" fontId="103" fillId="0" borderId="0" xfId="0" applyFont="1"/>
    <xf numFmtId="0" fontId="79" fillId="28" borderId="0" xfId="0" applyFont="1" applyFill="1" applyAlignment="1" applyProtection="1">
      <alignment vertical="center"/>
      <protection locked="0"/>
    </xf>
    <xf numFmtId="0" fontId="73" fillId="0" borderId="0" xfId="0" applyFont="1" applyAlignment="1" applyProtection="1">
      <alignment vertical="center"/>
      <protection locked="0"/>
    </xf>
    <xf numFmtId="44" fontId="84" fillId="0" borderId="0" xfId="2" applyFont="1" applyFill="1" applyBorder="1" applyAlignment="1" applyProtection="1">
      <alignment horizontal="center" vertical="center"/>
      <protection locked="0"/>
    </xf>
    <xf numFmtId="44" fontId="73" fillId="0" borderId="0" xfId="2" applyFont="1" applyFill="1" applyBorder="1" applyAlignment="1" applyProtection="1">
      <alignment horizontal="center" vertical="center"/>
      <protection locked="0"/>
    </xf>
    <xf numFmtId="44" fontId="67" fillId="0" borderId="0" xfId="2" applyFont="1" applyFill="1" applyBorder="1" applyAlignment="1" applyProtection="1">
      <alignment horizontal="center" vertical="center"/>
      <protection locked="0"/>
    </xf>
    <xf numFmtId="167" fontId="73" fillId="0" borderId="0" xfId="0" applyNumberFormat="1" applyFont="1" applyProtection="1">
      <protection locked="0"/>
    </xf>
    <xf numFmtId="0" fontId="72" fillId="0" borderId="77" xfId="0" applyFont="1" applyBorder="1" applyAlignment="1">
      <alignment vertical="center"/>
    </xf>
    <xf numFmtId="0" fontId="56" fillId="0" borderId="77" xfId="0" applyFont="1" applyBorder="1" applyAlignment="1">
      <alignment horizontal="left" vertical="center"/>
    </xf>
    <xf numFmtId="0" fontId="55" fillId="0" borderId="77" xfId="0" applyFont="1" applyBorder="1" applyAlignment="1">
      <alignment horizontal="left" vertical="center"/>
    </xf>
    <xf numFmtId="0" fontId="61" fillId="18" borderId="0" xfId="0" applyFont="1" applyFill="1"/>
    <xf numFmtId="167" fontId="100" fillId="34" borderId="0" xfId="2" applyNumberFormat="1" applyFont="1" applyFill="1" applyBorder="1" applyAlignment="1">
      <alignment horizontal="center" vertical="center" wrapText="1"/>
    </xf>
    <xf numFmtId="0" fontId="92" fillId="34" borderId="0" xfId="12" applyFont="1" applyFill="1" applyBorder="1" applyAlignment="1" applyProtection="1">
      <alignment horizontal="right"/>
      <protection locked="0"/>
    </xf>
    <xf numFmtId="167" fontId="92" fillId="34" borderId="0" xfId="2" applyNumberFormat="1" applyFont="1" applyFill="1" applyBorder="1"/>
    <xf numFmtId="0" fontId="55" fillId="0" borderId="73" xfId="12" applyFont="1" applyFill="1" applyBorder="1" applyAlignment="1" applyProtection="1">
      <alignment horizontal="right"/>
      <protection locked="0"/>
    </xf>
    <xf numFmtId="167" fontId="56" fillId="24" borderId="73" xfId="12" applyNumberFormat="1" applyFont="1" applyFill="1" applyBorder="1"/>
    <xf numFmtId="0" fontId="55" fillId="0" borderId="75" xfId="12" applyFont="1" applyFill="1" applyBorder="1" applyAlignment="1" applyProtection="1">
      <alignment horizontal="right"/>
      <protection locked="0"/>
    </xf>
    <xf numFmtId="0" fontId="56" fillId="0" borderId="75" xfId="11" applyFont="1" applyFill="1" applyBorder="1" applyProtection="1">
      <protection locked="0"/>
    </xf>
    <xf numFmtId="0" fontId="55" fillId="18" borderId="79" xfId="11" applyFont="1" applyFill="1" applyBorder="1" applyProtection="1">
      <protection locked="0"/>
    </xf>
    <xf numFmtId="8" fontId="56" fillId="24" borderId="75" xfId="11" applyNumberFormat="1" applyFont="1" applyFill="1" applyBorder="1" applyAlignment="1" applyProtection="1">
      <alignment horizontal="center" vertical="center"/>
      <protection locked="0"/>
    </xf>
    <xf numFmtId="8" fontId="55" fillId="18" borderId="79" xfId="11" applyNumberFormat="1" applyFont="1" applyFill="1" applyBorder="1" applyAlignment="1" applyProtection="1">
      <alignment horizontal="center" vertical="center"/>
      <protection locked="0"/>
    </xf>
    <xf numFmtId="44" fontId="56" fillId="0" borderId="0" xfId="2" applyFont="1" applyFill="1" applyProtection="1">
      <protection locked="0"/>
    </xf>
    <xf numFmtId="44" fontId="56" fillId="35" borderId="0" xfId="2" applyFont="1" applyFill="1" applyProtection="1">
      <protection locked="0"/>
    </xf>
    <xf numFmtId="44" fontId="75" fillId="0" borderId="0" xfId="2" applyFont="1" applyFill="1" applyBorder="1" applyAlignment="1">
      <alignment horizontal="left" vertical="top" wrapText="1"/>
    </xf>
    <xf numFmtId="0" fontId="56" fillId="0" borderId="0" xfId="0" applyFont="1" applyAlignment="1">
      <alignment horizontal="left" vertical="top" wrapText="1"/>
    </xf>
    <xf numFmtId="167" fontId="56" fillId="24" borderId="19" xfId="2" applyNumberFormat="1" applyFont="1" applyFill="1" applyBorder="1" applyAlignment="1">
      <alignment horizontal="left"/>
    </xf>
    <xf numFmtId="0" fontId="56" fillId="24" borderId="19" xfId="0" applyFont="1" applyFill="1" applyBorder="1" applyAlignment="1">
      <alignment horizontal="left" vertical="top"/>
    </xf>
    <xf numFmtId="0" fontId="71" fillId="0" borderId="0" xfId="0" applyFont="1" applyAlignment="1">
      <alignment vertical="top" wrapText="1"/>
    </xf>
    <xf numFmtId="0" fontId="81" fillId="0" borderId="0" xfId="0" applyFont="1" applyAlignment="1">
      <alignment horizontal="left" vertical="center"/>
    </xf>
    <xf numFmtId="167" fontId="81" fillId="0" borderId="0" xfId="2" applyNumberFormat="1" applyFont="1" applyFill="1" applyBorder="1" applyAlignment="1">
      <alignment horizontal="center" vertical="center"/>
    </xf>
    <xf numFmtId="0" fontId="80" fillId="18" borderId="73" xfId="0" applyFont="1" applyFill="1" applyBorder="1" applyAlignment="1">
      <alignment horizontal="left" vertical="center"/>
    </xf>
    <xf numFmtId="4" fontId="80" fillId="18" borderId="73" xfId="0" applyNumberFormat="1" applyFont="1" applyFill="1" applyBorder="1" applyAlignment="1">
      <alignment horizontal="center" vertical="center"/>
    </xf>
    <xf numFmtId="167" fontId="80" fillId="18" borderId="73" xfId="2" applyNumberFormat="1" applyFont="1" applyFill="1" applyBorder="1" applyAlignment="1">
      <alignment horizontal="center" vertical="center"/>
    </xf>
    <xf numFmtId="0" fontId="80" fillId="18" borderId="75" xfId="0" applyFont="1" applyFill="1" applyBorder="1" applyAlignment="1">
      <alignment horizontal="left" vertical="center"/>
    </xf>
    <xf numFmtId="0" fontId="80" fillId="18" borderId="75" xfId="0" applyFont="1" applyFill="1" applyBorder="1" applyAlignment="1">
      <alignment horizontal="center" vertical="center"/>
    </xf>
    <xf numFmtId="167" fontId="80" fillId="18" borderId="75" xfId="0" applyNumberFormat="1" applyFont="1" applyFill="1" applyBorder="1" applyAlignment="1">
      <alignment horizontal="center" vertical="center"/>
    </xf>
    <xf numFmtId="167" fontId="80" fillId="18" borderId="75" xfId="2" applyNumberFormat="1" applyFont="1" applyFill="1" applyBorder="1" applyAlignment="1">
      <alignment horizontal="center" vertical="center"/>
    </xf>
    <xf numFmtId="0" fontId="67" fillId="0" borderId="80" xfId="0" applyFont="1" applyBorder="1" applyAlignment="1" applyProtection="1">
      <alignment horizontal="centerContinuous" vertical="center"/>
      <protection locked="0"/>
    </xf>
    <xf numFmtId="8" fontId="73" fillId="0" borderId="18" xfId="0" applyNumberFormat="1" applyFont="1" applyBorder="1" applyAlignment="1" applyProtection="1">
      <alignment horizontal="center"/>
      <protection locked="0"/>
    </xf>
    <xf numFmtId="0" fontId="93" fillId="25" borderId="12" xfId="0" applyFont="1" applyFill="1" applyBorder="1" applyAlignment="1" applyProtection="1">
      <alignment horizontal="center"/>
      <protection locked="0"/>
    </xf>
    <xf numFmtId="8" fontId="93" fillId="25" borderId="13" xfId="0" applyNumberFormat="1" applyFont="1" applyFill="1" applyBorder="1" applyAlignment="1" applyProtection="1">
      <alignment horizontal="center"/>
      <protection locked="0"/>
    </xf>
    <xf numFmtId="0" fontId="67" fillId="0" borderId="17" xfId="0" applyFont="1" applyBorder="1" applyAlignment="1" applyProtection="1">
      <alignment horizontal="center"/>
      <protection locked="0"/>
    </xf>
    <xf numFmtId="0" fontId="73" fillId="0" borderId="82" xfId="0" applyFont="1" applyBorder="1" applyAlignment="1" applyProtection="1">
      <alignment horizontal="centerContinuous"/>
      <protection locked="0"/>
    </xf>
    <xf numFmtId="0" fontId="73" fillId="0" borderId="0" xfId="0" applyFont="1"/>
    <xf numFmtId="0" fontId="73" fillId="0" borderId="0" xfId="0" applyFont="1" applyAlignment="1">
      <alignment vertical="center"/>
    </xf>
    <xf numFmtId="166" fontId="75" fillId="0" borderId="0" xfId="0" applyNumberFormat="1" applyFont="1" applyAlignment="1">
      <alignment vertical="center"/>
    </xf>
    <xf numFmtId="44" fontId="75" fillId="0" borderId="0" xfId="2" applyFont="1" applyFill="1" applyBorder="1" applyAlignment="1">
      <alignment vertical="center"/>
    </xf>
    <xf numFmtId="0" fontId="81" fillId="25" borderId="0" xfId="0" applyFont="1" applyFill="1" applyAlignment="1">
      <alignment horizontal="left" vertical="center"/>
    </xf>
    <xf numFmtId="167" fontId="56" fillId="0" borderId="0" xfId="0" applyNumberFormat="1" applyFont="1" applyAlignment="1">
      <alignment horizontal="center" vertical="center"/>
    </xf>
    <xf numFmtId="167" fontId="56" fillId="0" borderId="0" xfId="0" applyNumberFormat="1" applyFont="1" applyAlignment="1">
      <alignment horizontal="center"/>
    </xf>
    <xf numFmtId="167" fontId="73" fillId="0" borderId="0" xfId="0" applyNumberFormat="1" applyFont="1" applyAlignment="1" applyProtection="1">
      <alignment horizontal="center"/>
      <protection locked="0"/>
    </xf>
    <xf numFmtId="0" fontId="82" fillId="0" borderId="0" xfId="0" applyFont="1" applyProtection="1">
      <protection locked="0"/>
    </xf>
    <xf numFmtId="4" fontId="82" fillId="0" borderId="0" xfId="0" applyNumberFormat="1" applyFont="1" applyAlignment="1">
      <alignment horizontal="left" vertical="center"/>
    </xf>
    <xf numFmtId="4" fontId="101" fillId="0" borderId="0" xfId="0" applyNumberFormat="1" applyFont="1" applyAlignment="1">
      <alignment vertical="center"/>
    </xf>
    <xf numFmtId="4" fontId="64" fillId="0" borderId="0" xfId="0" applyNumberFormat="1" applyFont="1"/>
    <xf numFmtId="9" fontId="82" fillId="0" borderId="0" xfId="0" applyNumberFormat="1" applyFont="1" applyProtection="1">
      <protection locked="0"/>
    </xf>
    <xf numFmtId="9" fontId="64" fillId="0" borderId="0" xfId="0" applyNumberFormat="1" applyFont="1"/>
    <xf numFmtId="167" fontId="64" fillId="0" borderId="0" xfId="0" applyNumberFormat="1" applyFont="1"/>
    <xf numFmtId="0" fontId="99" fillId="0" borderId="0" xfId="0" applyFont="1" applyAlignment="1">
      <alignment horizontal="center"/>
    </xf>
    <xf numFmtId="9" fontId="99" fillId="0" borderId="0" xfId="0" applyNumberFormat="1" applyFont="1" applyAlignment="1">
      <alignment horizontal="center"/>
    </xf>
    <xf numFmtId="2" fontId="82" fillId="0" borderId="0" xfId="0" applyNumberFormat="1" applyFont="1" applyAlignment="1">
      <alignment horizontal="left" vertical="center" wrapText="1"/>
    </xf>
    <xf numFmtId="44" fontId="103" fillId="0" borderId="0" xfId="11" applyNumberFormat="1" applyFont="1" applyFill="1" applyBorder="1" applyProtection="1">
      <protection locked="0"/>
    </xf>
    <xf numFmtId="9" fontId="73" fillId="0" borderId="0" xfId="3" applyFont="1" applyFill="1" applyBorder="1" applyAlignment="1">
      <alignment vertical="center"/>
    </xf>
    <xf numFmtId="0" fontId="73" fillId="0" borderId="0" xfId="0" applyFont="1" applyAlignment="1">
      <alignment horizontal="left" vertical="center"/>
    </xf>
    <xf numFmtId="44" fontId="73" fillId="0" borderId="0" xfId="2" applyFont="1" applyFill="1" applyBorder="1" applyAlignment="1" applyProtection="1">
      <alignment vertical="center"/>
      <protection locked="0"/>
    </xf>
    <xf numFmtId="169" fontId="73" fillId="0" borderId="0" xfId="0" applyNumberFormat="1" applyFont="1" applyAlignment="1">
      <alignment vertical="center"/>
    </xf>
    <xf numFmtId="169" fontId="73" fillId="0" borderId="0" xfId="0" applyNumberFormat="1" applyFont="1" applyAlignment="1" applyProtection="1">
      <alignment vertical="center"/>
      <protection locked="0"/>
    </xf>
    <xf numFmtId="0" fontId="82" fillId="0" borderId="0" xfId="0" applyFont="1" applyAlignment="1">
      <alignment horizontal="left" vertical="center"/>
    </xf>
    <xf numFmtId="169" fontId="82" fillId="0" borderId="0" xfId="0" applyNumberFormat="1" applyFont="1" applyAlignment="1">
      <alignment vertical="center"/>
    </xf>
    <xf numFmtId="169" fontId="75" fillId="0" borderId="0" xfId="0" applyNumberFormat="1" applyFont="1" applyAlignment="1">
      <alignment vertical="center"/>
    </xf>
    <xf numFmtId="0" fontId="73" fillId="0" borderId="0" xfId="0" applyFont="1" applyAlignment="1">
      <alignment vertical="center" wrapText="1"/>
    </xf>
    <xf numFmtId="44" fontId="73" fillId="0" borderId="0" xfId="2" applyFont="1" applyFill="1" applyBorder="1" applyAlignment="1">
      <alignment horizontal="center" vertical="center"/>
    </xf>
    <xf numFmtId="0" fontId="0" fillId="30" borderId="0" xfId="12" applyFont="1"/>
    <xf numFmtId="8" fontId="0" fillId="30" borderId="86" xfId="12" applyNumberFormat="1" applyFont="1" applyBorder="1"/>
    <xf numFmtId="0" fontId="0" fillId="30" borderId="86" xfId="12" applyFont="1" applyBorder="1"/>
    <xf numFmtId="0" fontId="7" fillId="30" borderId="0" xfId="12" applyFont="1" applyAlignment="1">
      <alignment horizontal="right"/>
    </xf>
    <xf numFmtId="9" fontId="7" fillId="30" borderId="86" xfId="12" applyNumberFormat="1" applyFont="1" applyBorder="1"/>
    <xf numFmtId="0" fontId="0" fillId="30" borderId="87" xfId="12" applyFont="1" applyBorder="1"/>
    <xf numFmtId="0" fontId="2" fillId="5" borderId="16" xfId="13" applyFont="1" applyFill="1" applyBorder="1"/>
    <xf numFmtId="8" fontId="2" fillId="5" borderId="88" xfId="13" applyNumberFormat="1" applyFont="1" applyFill="1" applyBorder="1"/>
    <xf numFmtId="9" fontId="0" fillId="0" borderId="0" xfId="3" applyFont="1" applyFill="1" applyBorder="1" applyAlignment="1">
      <alignment horizontal="center"/>
    </xf>
    <xf numFmtId="8" fontId="0" fillId="0" borderId="0" xfId="14" applyNumberFormat="1" applyFont="1" applyFill="1" applyBorder="1"/>
    <xf numFmtId="0" fontId="55" fillId="0" borderId="0" xfId="0" applyFont="1" applyAlignment="1">
      <alignment horizontal="right"/>
    </xf>
    <xf numFmtId="10" fontId="94" fillId="0" borderId="0" xfId="3" applyNumberFormat="1" applyFont="1" applyProtection="1">
      <protection locked="0"/>
    </xf>
    <xf numFmtId="0" fontId="55" fillId="0" borderId="83" xfId="0" applyFont="1" applyBorder="1" applyAlignment="1">
      <alignment horizontal="center"/>
    </xf>
    <xf numFmtId="0" fontId="75" fillId="38" borderId="0" xfId="0" applyFont="1" applyFill="1" applyProtection="1">
      <protection locked="0"/>
    </xf>
    <xf numFmtId="167" fontId="56" fillId="0" borderId="0" xfId="11" applyNumberFormat="1" applyFont="1" applyFill="1" applyBorder="1" applyProtection="1">
      <protection locked="0"/>
    </xf>
    <xf numFmtId="10" fontId="107" fillId="18" borderId="73" xfId="3" applyNumberFormat="1" applyFont="1" applyFill="1" applyBorder="1" applyAlignment="1">
      <alignment horizontal="center" vertical="center"/>
    </xf>
    <xf numFmtId="10" fontId="107" fillId="18" borderId="75" xfId="3" applyNumberFormat="1" applyFont="1" applyFill="1" applyBorder="1" applyAlignment="1">
      <alignment horizontal="center" vertical="center"/>
    </xf>
    <xf numFmtId="0" fontId="73" fillId="0" borderId="0" xfId="17" applyFont="1" applyProtection="1">
      <protection locked="0"/>
    </xf>
    <xf numFmtId="0" fontId="56" fillId="0" borderId="0" xfId="17" applyFont="1"/>
    <xf numFmtId="8" fontId="56" fillId="0" borderId="0" xfId="11" applyNumberFormat="1" applyFont="1" applyFill="1" applyBorder="1" applyAlignment="1" applyProtection="1">
      <alignment horizontal="center" vertical="center"/>
      <protection locked="0"/>
    </xf>
    <xf numFmtId="8" fontId="55" fillId="0" borderId="0" xfId="11" applyNumberFormat="1" applyFont="1" applyFill="1" applyBorder="1" applyAlignment="1" applyProtection="1">
      <alignment horizontal="center" vertical="center"/>
      <protection locked="0"/>
    </xf>
    <xf numFmtId="0" fontId="2" fillId="0" borderId="0" xfId="14" applyFont="1" applyFill="1" applyBorder="1" applyAlignment="1">
      <alignment horizontal="center" vertical="center" wrapText="1"/>
    </xf>
    <xf numFmtId="164" fontId="56" fillId="0" borderId="0" xfId="17" applyNumberFormat="1" applyFont="1"/>
    <xf numFmtId="8" fontId="0" fillId="0" borderId="0" xfId="0" applyNumberFormat="1"/>
    <xf numFmtId="4" fontId="0" fillId="0" borderId="0" xfId="1" applyNumberFormat="1" applyFont="1"/>
    <xf numFmtId="0" fontId="0" fillId="0" borderId="92" xfId="0" applyBorder="1" applyAlignment="1">
      <alignment horizontal="center" vertical="center"/>
    </xf>
    <xf numFmtId="167" fontId="92" fillId="0" borderId="0" xfId="0" applyNumberFormat="1" applyFont="1" applyAlignment="1">
      <alignment horizontal="center" vertical="center"/>
    </xf>
    <xf numFmtId="10" fontId="92" fillId="0" borderId="0" xfId="3" applyNumberFormat="1" applyFont="1" applyFill="1" applyBorder="1" applyAlignment="1">
      <alignment horizontal="center" vertical="center"/>
    </xf>
    <xf numFmtId="4" fontId="92" fillId="0" borderId="0" xfId="0" applyNumberFormat="1" applyFont="1" applyAlignment="1">
      <alignment horizontal="center" vertical="center"/>
    </xf>
    <xf numFmtId="0" fontId="56" fillId="24" borderId="96" xfId="0" applyFont="1" applyFill="1" applyBorder="1" applyAlignment="1">
      <alignment horizontal="center" vertical="center"/>
    </xf>
    <xf numFmtId="0" fontId="92" fillId="25" borderId="16" xfId="0" applyFont="1" applyFill="1" applyBorder="1" applyAlignment="1">
      <alignment horizontal="center" vertical="center"/>
    </xf>
    <xf numFmtId="167" fontId="55" fillId="0" borderId="0" xfId="0" applyNumberFormat="1" applyFont="1" applyAlignment="1">
      <alignment horizontal="center" vertical="center"/>
    </xf>
    <xf numFmtId="4" fontId="55" fillId="0" borderId="0" xfId="0" applyNumberFormat="1" applyFont="1" applyAlignment="1">
      <alignment horizontal="center" vertical="center"/>
    </xf>
    <xf numFmtId="167" fontId="56" fillId="0" borderId="10" xfId="0" applyNumberFormat="1" applyFont="1" applyBorder="1" applyAlignment="1">
      <alignment horizontal="center" vertical="center"/>
    </xf>
    <xf numFmtId="0" fontId="108" fillId="0" borderId="0" xfId="0" applyFont="1" applyAlignment="1">
      <alignment horizontal="center" vertical="center"/>
    </xf>
    <xf numFmtId="167" fontId="108" fillId="0" borderId="0" xfId="0" applyNumberFormat="1" applyFont="1" applyAlignment="1">
      <alignment horizontal="center" vertical="center"/>
    </xf>
    <xf numFmtId="44" fontId="55" fillId="0" borderId="0" xfId="2" applyFont="1" applyFill="1" applyBorder="1" applyAlignment="1">
      <alignment horizontal="center" vertical="center"/>
    </xf>
    <xf numFmtId="167" fontId="59" fillId="0" borderId="0" xfId="0" applyNumberFormat="1" applyFont="1" applyAlignment="1">
      <alignment horizontal="center" vertical="center"/>
    </xf>
    <xf numFmtId="0" fontId="56" fillId="6" borderId="19" xfId="0" applyFont="1" applyFill="1" applyBorder="1"/>
    <xf numFmtId="0" fontId="56" fillId="38" borderId="19" xfId="0" applyFont="1" applyFill="1" applyBorder="1"/>
    <xf numFmtId="0" fontId="79" fillId="6" borderId="19" xfId="0" applyFont="1" applyFill="1" applyBorder="1"/>
    <xf numFmtId="0" fontId="56" fillId="24" borderId="98" xfId="0" applyFont="1" applyFill="1" applyBorder="1" applyAlignment="1">
      <alignment horizontal="center" vertical="center"/>
    </xf>
    <xf numFmtId="167" fontId="92" fillId="25" borderId="88" xfId="0" applyNumberFormat="1" applyFont="1" applyFill="1" applyBorder="1" applyAlignment="1">
      <alignment horizontal="center" vertical="center"/>
    </xf>
    <xf numFmtId="0" fontId="92" fillId="0" borderId="0" xfId="0" applyFont="1" applyAlignment="1">
      <alignment horizontal="center" vertical="center"/>
    </xf>
    <xf numFmtId="10" fontId="103" fillId="0" borderId="0" xfId="3" applyNumberFormat="1" applyFont="1" applyFill="1" applyBorder="1" applyAlignment="1">
      <alignment horizontal="center" vertical="center"/>
    </xf>
    <xf numFmtId="167" fontId="103" fillId="0" borderId="0" xfId="0" applyNumberFormat="1" applyFont="1" applyAlignment="1">
      <alignment horizontal="center" vertical="center"/>
    </xf>
    <xf numFmtId="10" fontId="61" fillId="24" borderId="89" xfId="3" applyNumberFormat="1" applyFont="1" applyFill="1" applyBorder="1" applyAlignment="1">
      <alignment horizontal="center" vertical="center"/>
    </xf>
    <xf numFmtId="10" fontId="61" fillId="24" borderId="90" xfId="3" applyNumberFormat="1" applyFont="1" applyFill="1" applyBorder="1" applyAlignment="1">
      <alignment horizontal="center" vertical="center"/>
    </xf>
    <xf numFmtId="10" fontId="59" fillId="25" borderId="88" xfId="3" applyNumberFormat="1" applyFont="1" applyFill="1" applyBorder="1" applyAlignment="1">
      <alignment horizontal="center" vertical="center"/>
    </xf>
    <xf numFmtId="10" fontId="59" fillId="0" borderId="0" xfId="3" applyNumberFormat="1" applyFont="1" applyFill="1" applyBorder="1" applyAlignment="1">
      <alignment horizontal="center" vertical="center"/>
    </xf>
    <xf numFmtId="0" fontId="92" fillId="25" borderId="88" xfId="0" applyFont="1" applyFill="1" applyBorder="1" applyAlignment="1">
      <alignment horizontal="center" vertical="center"/>
    </xf>
    <xf numFmtId="0" fontId="92" fillId="25" borderId="16" xfId="0" applyFont="1" applyFill="1" applyBorder="1" applyAlignment="1">
      <alignment horizontal="right" vertical="center"/>
    </xf>
    <xf numFmtId="0" fontId="92" fillId="25" borderId="12" xfId="0" applyFont="1" applyFill="1" applyBorder="1" applyAlignment="1">
      <alignment horizontal="right" vertical="center"/>
    </xf>
    <xf numFmtId="167" fontId="0" fillId="0" borderId="97" xfId="0" applyNumberFormat="1" applyBorder="1" applyAlignment="1">
      <alignment horizontal="center" vertical="center"/>
    </xf>
    <xf numFmtId="167" fontId="0" fillId="0" borderId="93" xfId="0" applyNumberFormat="1" applyBorder="1" applyAlignment="1">
      <alignment horizontal="center" vertical="center"/>
    </xf>
    <xf numFmtId="0" fontId="56" fillId="0" borderId="10" xfId="0" applyFont="1" applyBorder="1"/>
    <xf numFmtId="167" fontId="56" fillId="39" borderId="10" xfId="0" applyNumberFormat="1" applyFont="1" applyFill="1" applyBorder="1" applyAlignment="1">
      <alignment horizontal="center" vertical="center"/>
    </xf>
    <xf numFmtId="0" fontId="56" fillId="39" borderId="10" xfId="0" applyFont="1" applyFill="1" applyBorder="1"/>
    <xf numFmtId="44" fontId="56" fillId="0" borderId="0" xfId="2" applyFont="1" applyFill="1" applyBorder="1" applyAlignment="1"/>
    <xf numFmtId="10" fontId="0" fillId="0" borderId="0" xfId="3" applyNumberFormat="1" applyFont="1"/>
    <xf numFmtId="9" fontId="0" fillId="0" borderId="0" xfId="3" applyFont="1"/>
    <xf numFmtId="9" fontId="56" fillId="0" borderId="0" xfId="3" applyFont="1" applyFill="1" applyBorder="1" applyAlignment="1">
      <alignment horizontal="left"/>
    </xf>
    <xf numFmtId="0" fontId="109" fillId="0" borderId="0" xfId="0" applyFont="1"/>
    <xf numFmtId="0" fontId="110" fillId="0" borderId="0" xfId="0" quotePrefix="1" applyFont="1"/>
    <xf numFmtId="0" fontId="17" fillId="0" borderId="0" xfId="0" quotePrefix="1" applyFont="1"/>
    <xf numFmtId="0" fontId="111" fillId="0" borderId="0" xfId="0" quotePrefix="1" applyFont="1"/>
    <xf numFmtId="0" fontId="17" fillId="0" borderId="0" xfId="0" quotePrefix="1" applyFont="1" applyAlignment="1">
      <alignment vertical="center"/>
    </xf>
    <xf numFmtId="0" fontId="17" fillId="0" borderId="0" xfId="0" quotePrefix="1" applyFont="1" applyAlignment="1">
      <alignment vertical="top"/>
    </xf>
    <xf numFmtId="0" fontId="56" fillId="40" borderId="0" xfId="0" applyFont="1" applyFill="1" applyAlignment="1">
      <alignment horizontal="left"/>
    </xf>
    <xf numFmtId="0" fontId="87" fillId="40" borderId="0" xfId="0" applyFont="1" applyFill="1" applyAlignment="1">
      <alignment vertical="center"/>
    </xf>
    <xf numFmtId="0" fontId="62" fillId="0" borderId="0" xfId="0" applyFont="1" applyAlignment="1">
      <alignment horizontal="left"/>
    </xf>
    <xf numFmtId="0" fontId="112" fillId="0" borderId="0" xfId="0" applyFont="1" applyAlignment="1">
      <alignment vertical="center"/>
    </xf>
    <xf numFmtId="0" fontId="56" fillId="40" borderId="0" xfId="0" applyFont="1" applyFill="1"/>
    <xf numFmtId="0" fontId="56" fillId="40" borderId="89" xfId="0" applyFont="1" applyFill="1" applyBorder="1"/>
    <xf numFmtId="0" fontId="56" fillId="40" borderId="90" xfId="0" applyFont="1" applyFill="1" applyBorder="1"/>
    <xf numFmtId="0" fontId="56" fillId="40" borderId="91" xfId="0" applyFont="1" applyFill="1" applyBorder="1"/>
    <xf numFmtId="0" fontId="64" fillId="0" borderId="77" xfId="0" applyFont="1" applyBorder="1" applyAlignment="1">
      <alignment horizontal="left" vertical="center"/>
    </xf>
    <xf numFmtId="0" fontId="96" fillId="0" borderId="19" xfId="0" applyFont="1" applyBorder="1" applyAlignment="1" applyProtection="1">
      <alignment horizontal="left"/>
      <protection locked="0"/>
    </xf>
    <xf numFmtId="0" fontId="59" fillId="0" borderId="0" xfId="0" applyFont="1" applyAlignment="1" applyProtection="1">
      <alignment horizontal="left" wrapText="1"/>
      <protection locked="0"/>
    </xf>
    <xf numFmtId="167" fontId="61" fillId="0" borderId="10" xfId="0" applyNumberFormat="1" applyFont="1" applyBorder="1" applyAlignment="1">
      <alignment horizontal="center" vertical="center"/>
    </xf>
    <xf numFmtId="167" fontId="61" fillId="0" borderId="10" xfId="15" applyNumberFormat="1" applyFont="1" applyBorder="1" applyAlignment="1">
      <alignment horizontal="center" vertical="top"/>
    </xf>
    <xf numFmtId="167" fontId="61" fillId="0" borderId="10" xfId="16" applyNumberFormat="1" applyFont="1" applyFill="1" applyBorder="1" applyAlignment="1" applyProtection="1">
      <alignment horizontal="center" vertical="top" wrapText="1"/>
      <protection locked="0"/>
    </xf>
    <xf numFmtId="8" fontId="73" fillId="0" borderId="0" xfId="0" applyNumberFormat="1" applyFont="1" applyAlignment="1" applyProtection="1">
      <alignment horizontal="center"/>
      <protection locked="0"/>
    </xf>
    <xf numFmtId="167" fontId="72" fillId="0" borderId="0" xfId="0" applyNumberFormat="1" applyFont="1" applyAlignment="1" applyProtection="1">
      <alignment horizontal="center"/>
      <protection locked="0"/>
    </xf>
    <xf numFmtId="167" fontId="72" fillId="0" borderId="0" xfId="3" applyNumberFormat="1" applyFont="1" applyBorder="1" applyAlignment="1" applyProtection="1">
      <alignment horizontal="center"/>
      <protection locked="0"/>
    </xf>
    <xf numFmtId="167" fontId="59" fillId="0" borderId="0" xfId="3" applyNumberFormat="1" applyFont="1" applyFill="1" applyBorder="1" applyAlignment="1">
      <alignment vertical="center"/>
    </xf>
    <xf numFmtId="167" fontId="103" fillId="0" borderId="0" xfId="3" applyNumberFormat="1" applyFont="1" applyFill="1" applyBorder="1" applyAlignment="1">
      <alignment horizontal="center" vertical="center"/>
    </xf>
    <xf numFmtId="4" fontId="56" fillId="0" borderId="0" xfId="0" applyNumberFormat="1" applyFont="1" applyAlignment="1">
      <alignment horizontal="center" vertical="center"/>
    </xf>
    <xf numFmtId="4" fontId="64" fillId="0" borderId="0" xfId="0" applyNumberFormat="1" applyFont="1" applyAlignment="1">
      <alignment horizontal="center" vertical="center"/>
    </xf>
    <xf numFmtId="0" fontId="56" fillId="6" borderId="96" xfId="0" applyFont="1" applyFill="1" applyBorder="1" applyAlignment="1">
      <alignment horizontal="center" vertical="center"/>
    </xf>
    <xf numFmtId="167" fontId="56" fillId="6" borderId="90" xfId="0" applyNumberFormat="1" applyFont="1" applyFill="1" applyBorder="1" applyAlignment="1">
      <alignment horizontal="center" vertical="center"/>
    </xf>
    <xf numFmtId="0" fontId="56" fillId="6" borderId="98" xfId="0" applyFont="1" applyFill="1" applyBorder="1" applyAlignment="1">
      <alignment horizontal="center" vertical="center"/>
    </xf>
    <xf numFmtId="167" fontId="56" fillId="6" borderId="89" xfId="0" applyNumberFormat="1" applyFont="1" applyFill="1" applyBorder="1" applyAlignment="1">
      <alignment horizontal="center" vertical="center"/>
    </xf>
    <xf numFmtId="10" fontId="56" fillId="6" borderId="73" xfId="3" applyNumberFormat="1" applyFont="1" applyFill="1" applyBorder="1" applyAlignment="1">
      <alignment horizontal="center" vertical="center"/>
    </xf>
    <xf numFmtId="10" fontId="56" fillId="6" borderId="89" xfId="3" applyNumberFormat="1" applyFont="1" applyFill="1" applyBorder="1" applyAlignment="1">
      <alignment horizontal="center" vertical="center"/>
    </xf>
    <xf numFmtId="10" fontId="92" fillId="25" borderId="88" xfId="3" applyNumberFormat="1" applyFont="1" applyFill="1" applyBorder="1" applyAlignment="1">
      <alignment horizontal="center" vertical="center"/>
    </xf>
    <xf numFmtId="10" fontId="114" fillId="0" borderId="0" xfId="3" applyNumberFormat="1" applyFont="1" applyFill="1" applyBorder="1" applyAlignment="1">
      <alignment horizontal="center" vertical="center"/>
    </xf>
    <xf numFmtId="4" fontId="92" fillId="25" borderId="84" xfId="0" applyNumberFormat="1" applyFont="1" applyFill="1" applyBorder="1" applyAlignment="1">
      <alignment horizontal="center" vertical="center"/>
    </xf>
    <xf numFmtId="0" fontId="0" fillId="0" borderId="0" xfId="0" applyAlignment="1">
      <alignment horizontal="center" vertical="center"/>
    </xf>
    <xf numFmtId="10" fontId="64" fillId="0" borderId="0" xfId="3" applyNumberFormat="1" applyFont="1" applyFill="1" applyBorder="1" applyAlignment="1">
      <alignment horizontal="center" vertical="center"/>
    </xf>
    <xf numFmtId="167" fontId="0" fillId="0" borderId="0" xfId="0" applyNumberFormat="1" applyAlignment="1">
      <alignment horizontal="center" vertical="center"/>
    </xf>
    <xf numFmtId="0" fontId="92" fillId="25" borderId="83" xfId="0" applyFont="1" applyFill="1" applyBorder="1" applyAlignment="1">
      <alignment horizontal="center" vertical="center"/>
    </xf>
    <xf numFmtId="10" fontId="59" fillId="25" borderId="83" xfId="3" applyNumberFormat="1" applyFont="1" applyFill="1" applyBorder="1" applyAlignment="1">
      <alignment horizontal="center" vertical="center"/>
    </xf>
    <xf numFmtId="167" fontId="56" fillId="24" borderId="10" xfId="0" applyNumberFormat="1" applyFont="1" applyFill="1" applyBorder="1" applyAlignment="1">
      <alignment horizontal="center" vertical="center"/>
    </xf>
    <xf numFmtId="0" fontId="56" fillId="24" borderId="94" xfId="0" applyFont="1" applyFill="1" applyBorder="1" applyAlignment="1">
      <alignment horizontal="center" vertical="center"/>
    </xf>
    <xf numFmtId="167" fontId="56" fillId="24" borderId="95" xfId="0" applyNumberFormat="1" applyFont="1" applyFill="1" applyBorder="1" applyAlignment="1">
      <alignment horizontal="center" vertical="center"/>
    </xf>
    <xf numFmtId="0" fontId="56" fillId="24" borderId="25" xfId="0" applyFont="1" applyFill="1" applyBorder="1" applyAlignment="1">
      <alignment horizontal="center" vertical="center"/>
    </xf>
    <xf numFmtId="167" fontId="56" fillId="6" borderId="20" xfId="0" applyNumberFormat="1" applyFont="1" applyFill="1" applyBorder="1" applyAlignment="1">
      <alignment horizontal="center" vertical="center"/>
    </xf>
    <xf numFmtId="9" fontId="56" fillId="6" borderId="20" xfId="3" applyFont="1" applyFill="1" applyBorder="1" applyAlignment="1">
      <alignment horizontal="center" vertical="center"/>
    </xf>
    <xf numFmtId="0" fontId="59" fillId="0" borderId="25" xfId="0" applyFont="1" applyBorder="1" applyAlignment="1">
      <alignment horizontal="right" vertical="center"/>
    </xf>
    <xf numFmtId="167" fontId="59" fillId="0" borderId="20" xfId="0" applyNumberFormat="1" applyFont="1" applyBorder="1" applyAlignment="1">
      <alignment horizontal="center" vertical="center"/>
    </xf>
    <xf numFmtId="0" fontId="59" fillId="0" borderId="26" xfId="0" applyFont="1" applyBorder="1" applyAlignment="1">
      <alignment horizontal="right" vertical="center"/>
    </xf>
    <xf numFmtId="167" fontId="59" fillId="0" borderId="27" xfId="0" applyNumberFormat="1" applyFont="1" applyBorder="1" applyAlignment="1">
      <alignment horizontal="center" vertical="center"/>
    </xf>
    <xf numFmtId="0" fontId="55" fillId="24" borderId="10" xfId="0" applyFont="1" applyFill="1" applyBorder="1" applyAlignment="1">
      <alignment horizontal="center" vertical="center"/>
    </xf>
    <xf numFmtId="167" fontId="55" fillId="24" borderId="10" xfId="0" applyNumberFormat="1" applyFont="1" applyFill="1" applyBorder="1" applyAlignment="1">
      <alignment horizontal="center" vertical="center"/>
    </xf>
    <xf numFmtId="167" fontId="55" fillId="24" borderId="8" xfId="0" applyNumberFormat="1" applyFont="1" applyFill="1" applyBorder="1" applyAlignment="1">
      <alignment horizontal="center" vertical="center"/>
    </xf>
    <xf numFmtId="0" fontId="56" fillId="24" borderId="8" xfId="0" applyFont="1" applyFill="1" applyBorder="1" applyAlignment="1">
      <alignment horizontal="center" vertical="center"/>
    </xf>
    <xf numFmtId="4" fontId="59" fillId="0" borderId="20" xfId="0" applyNumberFormat="1" applyFont="1" applyBorder="1" applyAlignment="1">
      <alignment horizontal="center" vertical="center"/>
    </xf>
    <xf numFmtId="0" fontId="56" fillId="0" borderId="10" xfId="0" applyFont="1" applyBorder="1" applyAlignment="1">
      <alignment vertical="center" wrapText="1"/>
    </xf>
    <xf numFmtId="167" fontId="56" fillId="0" borderId="10" xfId="0" applyNumberFormat="1" applyFont="1" applyBorder="1" applyAlignment="1">
      <alignment vertical="center" wrapText="1"/>
    </xf>
    <xf numFmtId="0" fontId="56" fillId="41" borderId="10" xfId="0" applyFont="1" applyFill="1" applyBorder="1" applyAlignment="1">
      <alignment vertical="center" wrapText="1"/>
    </xf>
    <xf numFmtId="167" fontId="56" fillId="41" borderId="10" xfId="0" applyNumberFormat="1" applyFont="1" applyFill="1" applyBorder="1" applyAlignment="1">
      <alignment vertical="center" wrapText="1"/>
    </xf>
    <xf numFmtId="0" fontId="56" fillId="0" borderId="25" xfId="0" applyFont="1" applyBorder="1" applyAlignment="1">
      <alignment vertical="center" wrapText="1"/>
    </xf>
    <xf numFmtId="167" fontId="56" fillId="0" borderId="20" xfId="0" applyNumberFormat="1" applyFont="1" applyBorder="1" applyAlignment="1">
      <alignment vertical="center" wrapText="1"/>
    </xf>
    <xf numFmtId="0" fontId="56" fillId="41" borderId="25" xfId="0" applyFont="1" applyFill="1" applyBorder="1" applyAlignment="1">
      <alignment vertical="center" wrapText="1"/>
    </xf>
    <xf numFmtId="167" fontId="56" fillId="41" borderId="20" xfId="0" applyNumberFormat="1" applyFont="1" applyFill="1" applyBorder="1" applyAlignment="1">
      <alignment vertical="center" wrapText="1"/>
    </xf>
    <xf numFmtId="0" fontId="56" fillId="0" borderId="25" xfId="0" applyFont="1" applyBorder="1"/>
    <xf numFmtId="0" fontId="56" fillId="0" borderId="20" xfId="0" applyFont="1" applyBorder="1"/>
    <xf numFmtId="0" fontId="56" fillId="0" borderId="26" xfId="0" applyFont="1" applyBorder="1"/>
    <xf numFmtId="0" fontId="56" fillId="0" borderId="28" xfId="0" applyFont="1" applyBorder="1"/>
    <xf numFmtId="0" fontId="56" fillId="0" borderId="27" xfId="0" applyFont="1" applyBorder="1"/>
    <xf numFmtId="10" fontId="61" fillId="24" borderId="10" xfId="3" applyNumberFormat="1" applyFont="1" applyFill="1" applyBorder="1" applyAlignment="1">
      <alignment horizontal="center" vertical="center"/>
    </xf>
    <xf numFmtId="167" fontId="56" fillId="0" borderId="8" xfId="0" applyNumberFormat="1" applyFont="1" applyBorder="1" applyAlignment="1">
      <alignment horizontal="center" vertical="center"/>
    </xf>
    <xf numFmtId="0" fontId="56" fillId="0" borderId="94" xfId="0" applyFont="1" applyBorder="1"/>
    <xf numFmtId="0" fontId="56" fillId="0" borderId="81" xfId="0" applyFont="1" applyBorder="1"/>
    <xf numFmtId="4" fontId="56" fillId="6" borderId="81" xfId="0" applyNumberFormat="1" applyFont="1" applyFill="1" applyBorder="1" applyAlignment="1">
      <alignment horizontal="center" vertical="center"/>
    </xf>
    <xf numFmtId="4" fontId="56" fillId="6" borderId="95" xfId="0" applyNumberFormat="1" applyFont="1" applyFill="1" applyBorder="1" applyAlignment="1">
      <alignment horizontal="center" vertical="center"/>
    </xf>
    <xf numFmtId="167" fontId="56" fillId="24" borderId="20" xfId="0" applyNumberFormat="1" applyFont="1" applyFill="1" applyBorder="1" applyAlignment="1">
      <alignment horizontal="center" vertical="center"/>
    </xf>
    <xf numFmtId="0" fontId="56" fillId="24" borderId="25" xfId="0" applyFont="1" applyFill="1" applyBorder="1" applyAlignment="1">
      <alignment horizontal="left" vertical="center"/>
    </xf>
    <xf numFmtId="0" fontId="56" fillId="39" borderId="25" xfId="0" applyFont="1" applyFill="1" applyBorder="1" applyAlignment="1">
      <alignment vertical="center" wrapText="1"/>
    </xf>
    <xf numFmtId="167" fontId="56" fillId="39" borderId="20" xfId="0" applyNumberFormat="1" applyFont="1" applyFill="1" applyBorder="1" applyAlignment="1">
      <alignment horizontal="center" vertical="center"/>
    </xf>
    <xf numFmtId="0" fontId="56" fillId="39" borderId="26" xfId="0" applyFont="1" applyFill="1" applyBorder="1" applyAlignment="1">
      <alignment vertical="center" wrapText="1"/>
    </xf>
    <xf numFmtId="0" fontId="56" fillId="39" borderId="28" xfId="0" applyFont="1" applyFill="1" applyBorder="1"/>
    <xf numFmtId="167" fontId="56" fillId="39" borderId="28" xfId="0" applyNumberFormat="1" applyFont="1" applyFill="1" applyBorder="1" applyAlignment="1">
      <alignment horizontal="center" vertical="center"/>
    </xf>
    <xf numFmtId="167" fontId="56" fillId="39" borderId="27" xfId="0" applyNumberFormat="1" applyFont="1" applyFill="1" applyBorder="1" applyAlignment="1">
      <alignment horizontal="center" vertical="center"/>
    </xf>
    <xf numFmtId="0" fontId="62" fillId="0" borderId="72" xfId="0" applyFont="1" applyBorder="1" applyAlignment="1">
      <alignment horizontal="right" vertical="center" wrapText="1"/>
    </xf>
    <xf numFmtId="167" fontId="62" fillId="24" borderId="72" xfId="0" applyNumberFormat="1" applyFont="1" applyFill="1" applyBorder="1" applyAlignment="1">
      <alignment horizontal="left" vertical="center"/>
    </xf>
    <xf numFmtId="167" fontId="56" fillId="0" borderId="72" xfId="0" applyNumberFormat="1" applyFont="1" applyBorder="1" applyAlignment="1">
      <alignment horizontal="center" vertical="center"/>
    </xf>
    <xf numFmtId="0" fontId="56" fillId="24" borderId="25" xfId="0" applyFont="1" applyFill="1" applyBorder="1" applyAlignment="1">
      <alignment vertical="center" wrapText="1"/>
    </xf>
    <xf numFmtId="0" fontId="56" fillId="39" borderId="99" xfId="0" applyFont="1" applyFill="1" applyBorder="1" applyAlignment="1">
      <alignment vertical="center" wrapText="1"/>
    </xf>
    <xf numFmtId="10" fontId="56" fillId="39" borderId="14" xfId="0" applyNumberFormat="1" applyFont="1" applyFill="1" applyBorder="1"/>
    <xf numFmtId="167" fontId="56" fillId="39" borderId="14" xfId="0" applyNumberFormat="1" applyFont="1" applyFill="1" applyBorder="1" applyAlignment="1">
      <alignment horizontal="center" vertical="center"/>
    </xf>
    <xf numFmtId="167" fontId="56" fillId="39" borderId="100" xfId="0" applyNumberFormat="1" applyFont="1" applyFill="1" applyBorder="1" applyAlignment="1">
      <alignment horizontal="center" vertical="center"/>
    </xf>
    <xf numFmtId="167" fontId="56" fillId="0" borderId="20" xfId="0" applyNumberFormat="1" applyFont="1" applyBorder="1" applyAlignment="1">
      <alignment horizontal="center" vertical="center"/>
    </xf>
    <xf numFmtId="10" fontId="56" fillId="39" borderId="28" xfId="0" applyNumberFormat="1" applyFont="1" applyFill="1" applyBorder="1" applyAlignment="1">
      <alignment horizontal="center"/>
    </xf>
    <xf numFmtId="167" fontId="56" fillId="42" borderId="10" xfId="0" applyNumberFormat="1" applyFont="1" applyFill="1" applyBorder="1" applyAlignment="1">
      <alignment horizontal="center" vertical="center"/>
    </xf>
    <xf numFmtId="167" fontId="56" fillId="43" borderId="28" xfId="0" applyNumberFormat="1" applyFont="1" applyFill="1" applyBorder="1" applyAlignment="1">
      <alignment horizontal="center" vertical="center"/>
    </xf>
    <xf numFmtId="0" fontId="56" fillId="24" borderId="44" xfId="0" applyFont="1" applyFill="1" applyBorder="1" applyAlignment="1">
      <alignment vertical="center" wrapText="1"/>
    </xf>
    <xf numFmtId="10" fontId="61" fillId="24" borderId="8" xfId="3" applyNumberFormat="1" applyFont="1" applyFill="1" applyBorder="1" applyAlignment="1">
      <alignment horizontal="center" vertical="center"/>
    </xf>
    <xf numFmtId="167" fontId="56" fillId="24" borderId="8" xfId="0" applyNumberFormat="1" applyFont="1" applyFill="1" applyBorder="1" applyAlignment="1">
      <alignment horizontal="center" vertical="center"/>
    </xf>
    <xf numFmtId="167" fontId="56" fillId="24" borderId="9" xfId="0" applyNumberFormat="1" applyFont="1" applyFill="1" applyBorder="1" applyAlignment="1">
      <alignment horizontal="center" vertical="center"/>
    </xf>
    <xf numFmtId="167" fontId="56" fillId="0" borderId="9" xfId="0" applyNumberFormat="1" applyFont="1" applyBorder="1" applyAlignment="1">
      <alignment horizontal="center" vertical="center"/>
    </xf>
    <xf numFmtId="167" fontId="56" fillId="42" borderId="8" xfId="0" applyNumberFormat="1" applyFont="1" applyFill="1" applyBorder="1" applyAlignment="1">
      <alignment horizontal="center" vertical="center"/>
    </xf>
    <xf numFmtId="44" fontId="92" fillId="25" borderId="88" xfId="2" applyFont="1" applyFill="1" applyBorder="1" applyAlignment="1">
      <alignment horizontal="center" vertical="center"/>
    </xf>
    <xf numFmtId="0" fontId="62" fillId="0" borderId="25" xfId="0" applyFont="1" applyBorder="1" applyAlignment="1">
      <alignment vertical="center" wrapText="1"/>
    </xf>
    <xf numFmtId="0" fontId="62" fillId="0" borderId="10" xfId="0" applyFont="1" applyBorder="1"/>
    <xf numFmtId="167" fontId="62" fillId="0" borderId="10" xfId="0" applyNumberFormat="1" applyFont="1" applyBorder="1" applyAlignment="1">
      <alignment vertical="center" wrapText="1"/>
    </xf>
    <xf numFmtId="167" fontId="62" fillId="0" borderId="10" xfId="0" applyNumberFormat="1" applyFont="1" applyBorder="1"/>
    <xf numFmtId="167" fontId="62" fillId="0" borderId="20" xfId="0" applyNumberFormat="1" applyFont="1" applyBorder="1" applyAlignment="1">
      <alignment vertical="center" wrapText="1"/>
    </xf>
    <xf numFmtId="0" fontId="56" fillId="0" borderId="96" xfId="0" applyFont="1" applyBorder="1" applyAlignment="1">
      <alignment horizontal="center" vertical="center"/>
    </xf>
    <xf numFmtId="167" fontId="56" fillId="0" borderId="90" xfId="0" applyNumberFormat="1" applyFont="1" applyBorder="1" applyAlignment="1">
      <alignment horizontal="center" vertical="center"/>
    </xf>
    <xf numFmtId="4" fontId="56" fillId="0" borderId="81" xfId="0" applyNumberFormat="1" applyFont="1" applyBorder="1" applyAlignment="1">
      <alignment horizontal="center" vertical="center"/>
    </xf>
    <xf numFmtId="167" fontId="56" fillId="24" borderId="90" xfId="0" applyNumberFormat="1" applyFont="1" applyFill="1" applyBorder="1" applyAlignment="1">
      <alignment horizontal="center" vertical="center"/>
    </xf>
    <xf numFmtId="10" fontId="56" fillId="24" borderId="89" xfId="3" applyNumberFormat="1" applyFont="1" applyFill="1" applyBorder="1" applyAlignment="1">
      <alignment horizontal="center" vertical="center"/>
    </xf>
    <xf numFmtId="0" fontId="92" fillId="34" borderId="10" xfId="15" applyFont="1" applyFill="1" applyBorder="1" applyAlignment="1" applyProtection="1">
      <alignment horizontal="center" vertical="top" wrapText="1"/>
      <protection locked="0"/>
    </xf>
    <xf numFmtId="167" fontId="92" fillId="34" borderId="10" xfId="15" applyNumberFormat="1" applyFont="1" applyFill="1" applyBorder="1" applyAlignment="1">
      <alignment horizontal="center" vertical="top"/>
    </xf>
    <xf numFmtId="167" fontId="61" fillId="0" borderId="10" xfId="2" applyNumberFormat="1" applyFont="1" applyFill="1" applyBorder="1" applyAlignment="1" applyProtection="1">
      <alignment horizontal="center" vertical="center" wrapText="1"/>
      <protection locked="0"/>
    </xf>
    <xf numFmtId="167" fontId="92" fillId="34" borderId="10" xfId="0" applyNumberFormat="1" applyFont="1" applyFill="1" applyBorder="1" applyAlignment="1">
      <alignment horizontal="center" vertical="center"/>
    </xf>
    <xf numFmtId="167" fontId="92" fillId="34" borderId="10" xfId="2" applyNumberFormat="1" applyFont="1" applyFill="1" applyBorder="1" applyAlignment="1" applyProtection="1">
      <alignment horizontal="center" vertical="center" wrapText="1"/>
      <protection locked="0"/>
    </xf>
    <xf numFmtId="10" fontId="92" fillId="25" borderId="88" xfId="3" applyNumberFormat="1" applyFont="1" applyFill="1" applyBorder="1" applyAlignment="1">
      <alignment horizontal="center" vertical="top" wrapText="1"/>
    </xf>
    <xf numFmtId="0" fontId="92" fillId="25" borderId="88" xfId="0" applyFont="1" applyFill="1" applyBorder="1" applyAlignment="1">
      <alignment horizontal="center" vertical="top" wrapText="1"/>
    </xf>
    <xf numFmtId="44" fontId="72" fillId="0" borderId="16" xfId="2" applyFont="1" applyFill="1" applyBorder="1" applyAlignment="1">
      <alignment horizontal="center" vertical="center"/>
    </xf>
    <xf numFmtId="0" fontId="101" fillId="0" borderId="21" xfId="0" applyFont="1" applyBorder="1" applyAlignment="1" applyProtection="1">
      <alignment horizontal="center" vertical="center"/>
      <protection locked="0"/>
    </xf>
    <xf numFmtId="0" fontId="69" fillId="0" borderId="15" xfId="0" applyFont="1" applyBorder="1" applyAlignment="1">
      <alignment horizontal="center" vertical="center"/>
    </xf>
    <xf numFmtId="0" fontId="56" fillId="0" borderId="0" xfId="0" applyFont="1" applyAlignment="1">
      <alignment horizontal="centerContinuous"/>
    </xf>
    <xf numFmtId="0" fontId="64" fillId="0" borderId="0" xfId="0" applyFont="1" applyAlignment="1">
      <alignment horizontal="centerContinuous" wrapText="1"/>
    </xf>
    <xf numFmtId="0" fontId="56" fillId="24" borderId="10" xfId="0" applyFont="1" applyFill="1" applyBorder="1" applyAlignment="1">
      <alignment horizontal="left"/>
    </xf>
    <xf numFmtId="3" fontId="55" fillId="24" borderId="10" xfId="0" applyNumberFormat="1" applyFont="1" applyFill="1" applyBorder="1" applyAlignment="1">
      <alignment horizontal="center" vertical="center"/>
    </xf>
    <xf numFmtId="44" fontId="56" fillId="24" borderId="10" xfId="2" applyFont="1" applyFill="1" applyBorder="1" applyAlignment="1">
      <alignment vertical="center"/>
    </xf>
    <xf numFmtId="165" fontId="61" fillId="24" borderId="10" xfId="1" applyNumberFormat="1" applyFont="1" applyFill="1" applyBorder="1" applyAlignment="1">
      <alignment horizontal="center" vertical="center"/>
    </xf>
    <xf numFmtId="165" fontId="56" fillId="24" borderId="10" xfId="2" applyNumberFormat="1" applyFont="1" applyFill="1" applyBorder="1" applyAlignment="1">
      <alignment horizontal="center" vertical="center"/>
    </xf>
    <xf numFmtId="165" fontId="56" fillId="24" borderId="10" xfId="0" applyNumberFormat="1" applyFont="1" applyFill="1" applyBorder="1" applyAlignment="1">
      <alignment horizontal="center" vertical="center"/>
    </xf>
    <xf numFmtId="1" fontId="56" fillId="24" borderId="10" xfId="2" applyNumberFormat="1" applyFont="1" applyFill="1" applyBorder="1" applyAlignment="1">
      <alignment horizontal="left" vertical="center"/>
    </xf>
    <xf numFmtId="0" fontId="56" fillId="24" borderId="10" xfId="0" applyFont="1" applyFill="1" applyBorder="1" applyAlignment="1">
      <alignment horizontal="left" vertical="center"/>
    </xf>
    <xf numFmtId="0" fontId="61" fillId="24" borderId="10" xfId="0" applyFont="1" applyFill="1" applyBorder="1" applyAlignment="1">
      <alignment horizontal="left" vertical="center"/>
    </xf>
    <xf numFmtId="0" fontId="61" fillId="24" borderId="8" xfId="0" applyFont="1" applyFill="1" applyBorder="1" applyAlignment="1">
      <alignment horizontal="left"/>
    </xf>
    <xf numFmtId="3" fontId="59" fillId="24" borderId="8" xfId="0" applyNumberFormat="1" applyFont="1" applyFill="1" applyBorder="1" applyAlignment="1">
      <alignment horizontal="center" vertical="center"/>
    </xf>
    <xf numFmtId="44" fontId="56" fillId="24" borderId="8" xfId="2" applyFont="1" applyFill="1" applyBorder="1" applyAlignment="1">
      <alignment vertical="center"/>
    </xf>
    <xf numFmtId="165" fontId="61" fillId="24" borderId="8" xfId="1" applyNumberFormat="1" applyFont="1" applyFill="1" applyBorder="1" applyAlignment="1">
      <alignment horizontal="center" vertical="center"/>
    </xf>
    <xf numFmtId="0" fontId="61" fillId="24" borderId="8" xfId="1" applyNumberFormat="1" applyFont="1" applyFill="1" applyBorder="1" applyAlignment="1">
      <alignment horizontal="left" vertical="center"/>
    </xf>
    <xf numFmtId="0" fontId="61" fillId="24" borderId="8" xfId="0" applyFont="1" applyFill="1" applyBorder="1" applyAlignment="1">
      <alignment horizontal="left" vertical="center"/>
    </xf>
    <xf numFmtId="0" fontId="59" fillId="0" borderId="10" xfId="0" applyFont="1" applyBorder="1" applyAlignment="1">
      <alignment horizontal="center" vertical="center"/>
    </xf>
    <xf numFmtId="0" fontId="59" fillId="0" borderId="10" xfId="0" applyFont="1" applyBorder="1" applyAlignment="1">
      <alignment horizontal="center" vertical="top" wrapText="1"/>
    </xf>
    <xf numFmtId="0" fontId="56" fillId="24" borderId="14" xfId="0" applyFont="1" applyFill="1" applyBorder="1" applyAlignment="1">
      <alignment horizontal="left"/>
    </xf>
    <xf numFmtId="3" fontId="55" fillId="24" borderId="14" xfId="0" applyNumberFormat="1" applyFont="1" applyFill="1" applyBorder="1" applyAlignment="1">
      <alignment horizontal="center" vertical="center"/>
    </xf>
    <xf numFmtId="0" fontId="56" fillId="24" borderId="72" xfId="0" applyFont="1" applyFill="1" applyBorder="1" applyAlignment="1">
      <alignment horizontal="left"/>
    </xf>
    <xf numFmtId="3" fontId="55" fillId="24" borderId="72" xfId="0" applyNumberFormat="1" applyFont="1" applyFill="1" applyBorder="1" applyAlignment="1">
      <alignment horizontal="center" vertical="center"/>
    </xf>
    <xf numFmtId="0" fontId="56" fillId="24" borderId="8" xfId="0" applyFont="1" applyFill="1" applyBorder="1" applyAlignment="1">
      <alignment horizontal="left"/>
    </xf>
    <xf numFmtId="3" fontId="55" fillId="24" borderId="8" xfId="0" applyNumberFormat="1" applyFont="1" applyFill="1" applyBorder="1" applyAlignment="1">
      <alignment horizontal="center" vertical="center"/>
    </xf>
    <xf numFmtId="44" fontId="56" fillId="24" borderId="14" xfId="2" applyFont="1" applyFill="1" applyBorder="1" applyAlignment="1">
      <alignment vertical="center"/>
    </xf>
    <xf numFmtId="165" fontId="56" fillId="24" borderId="14" xfId="1" applyNumberFormat="1" applyFont="1" applyFill="1" applyBorder="1" applyAlignment="1">
      <alignment horizontal="center" vertical="center"/>
    </xf>
    <xf numFmtId="165" fontId="61" fillId="24" borderId="14" xfId="1" applyNumberFormat="1" applyFont="1" applyFill="1" applyBorder="1" applyAlignment="1">
      <alignment horizontal="center" vertical="center"/>
    </xf>
    <xf numFmtId="0" fontId="56" fillId="24" borderId="14" xfId="1" applyNumberFormat="1" applyFont="1" applyFill="1" applyBorder="1" applyAlignment="1">
      <alignment horizontal="left" vertical="center"/>
    </xf>
    <xf numFmtId="0" fontId="61" fillId="24" borderId="14" xfId="0" applyFont="1" applyFill="1" applyBorder="1" applyAlignment="1">
      <alignment horizontal="left" vertical="center"/>
    </xf>
    <xf numFmtId="44" fontId="56" fillId="24" borderId="72" xfId="2" applyFont="1" applyFill="1" applyBorder="1" applyAlignment="1">
      <alignment vertical="center"/>
    </xf>
    <xf numFmtId="165" fontId="56" fillId="24" borderId="72" xfId="2" applyNumberFormat="1" applyFont="1" applyFill="1" applyBorder="1" applyAlignment="1">
      <alignment horizontal="center" vertical="center"/>
    </xf>
    <xf numFmtId="165" fontId="61" fillId="24" borderId="72" xfId="1" applyNumberFormat="1" applyFont="1" applyFill="1" applyBorder="1" applyAlignment="1">
      <alignment horizontal="center" vertical="center"/>
    </xf>
    <xf numFmtId="0" fontId="56" fillId="24" borderId="72" xfId="2" applyNumberFormat="1" applyFont="1" applyFill="1" applyBorder="1" applyAlignment="1">
      <alignment horizontal="left" vertical="center"/>
    </xf>
    <xf numFmtId="0" fontId="61" fillId="24" borderId="72" xfId="0" applyFont="1" applyFill="1" applyBorder="1" applyAlignment="1">
      <alignment horizontal="left" vertical="center"/>
    </xf>
    <xf numFmtId="165" fontId="56" fillId="24" borderId="8" xfId="0" applyNumberFormat="1" applyFont="1" applyFill="1" applyBorder="1" applyAlignment="1">
      <alignment horizontal="center" vertical="center"/>
    </xf>
    <xf numFmtId="0" fontId="56" fillId="24" borderId="8" xfId="0" applyFont="1" applyFill="1" applyBorder="1" applyAlignment="1">
      <alignment horizontal="left" vertical="center"/>
    </xf>
    <xf numFmtId="40" fontId="55" fillId="24" borderId="72" xfId="0" applyNumberFormat="1" applyFont="1" applyFill="1" applyBorder="1" applyAlignment="1">
      <alignment horizontal="center" vertical="center"/>
    </xf>
    <xf numFmtId="44" fontId="56" fillId="0" borderId="10" xfId="0" applyNumberFormat="1" applyFont="1" applyBorder="1" applyAlignment="1">
      <alignment vertical="center"/>
    </xf>
    <xf numFmtId="165" fontId="55" fillId="0" borderId="10" xfId="0" applyNumberFormat="1" applyFont="1" applyBorder="1" applyAlignment="1">
      <alignment horizontal="center" vertical="center"/>
    </xf>
    <xf numFmtId="0" fontId="55" fillId="0" borderId="10" xfId="0" applyFont="1" applyBorder="1" applyAlignment="1">
      <alignment horizontal="left" vertical="center"/>
    </xf>
    <xf numFmtId="0" fontId="61" fillId="0" borderId="10" xfId="0" applyFont="1" applyBorder="1" applyAlignment="1">
      <alignment horizontal="left" vertical="center"/>
    </xf>
    <xf numFmtId="44" fontId="55" fillId="18" borderId="10" xfId="2" applyFont="1" applyFill="1" applyBorder="1" applyAlignment="1">
      <alignment vertical="center"/>
    </xf>
    <xf numFmtId="165" fontId="55" fillId="18" borderId="10" xfId="0" applyNumberFormat="1" applyFont="1" applyFill="1" applyBorder="1" applyAlignment="1">
      <alignment vertical="center"/>
    </xf>
    <xf numFmtId="44" fontId="55" fillId="18" borderId="10" xfId="0" applyNumberFormat="1" applyFont="1" applyFill="1" applyBorder="1" applyAlignment="1">
      <alignment vertical="center"/>
    </xf>
    <xf numFmtId="1" fontId="55" fillId="18" borderId="10" xfId="0" applyNumberFormat="1" applyFont="1" applyFill="1" applyBorder="1" applyAlignment="1">
      <alignment vertical="center"/>
    </xf>
    <xf numFmtId="0" fontId="55" fillId="18" borderId="10" xfId="0" applyFont="1" applyFill="1" applyBorder="1" applyAlignment="1">
      <alignment vertical="center"/>
    </xf>
    <xf numFmtId="0" fontId="55" fillId="0" borderId="68" xfId="0" applyFont="1" applyBorder="1" applyAlignment="1">
      <alignment horizontal="left" vertical="top"/>
    </xf>
    <xf numFmtId="3" fontId="55" fillId="0" borderId="70" xfId="0" applyNumberFormat="1" applyFont="1" applyBorder="1" applyAlignment="1">
      <alignment horizontal="center" vertical="center"/>
    </xf>
    <xf numFmtId="0" fontId="55" fillId="18" borderId="32" xfId="0" applyFont="1" applyFill="1" applyBorder="1"/>
    <xf numFmtId="0" fontId="55" fillId="18" borderId="7" xfId="0" applyFont="1" applyFill="1" applyBorder="1" applyAlignment="1">
      <alignment vertical="center"/>
    </xf>
    <xf numFmtId="0" fontId="61" fillId="0" borderId="14" xfId="0" applyFont="1" applyBorder="1" applyAlignment="1">
      <alignment horizontal="left" vertical="center"/>
    </xf>
    <xf numFmtId="0" fontId="118" fillId="0" borderId="0" xfId="0" applyFont="1"/>
    <xf numFmtId="0" fontId="118" fillId="0" borderId="0" xfId="0" applyFont="1" applyAlignment="1">
      <alignment vertical="top" wrapText="1"/>
    </xf>
    <xf numFmtId="0" fontId="103" fillId="0" borderId="0" xfId="0" applyFont="1" applyAlignment="1">
      <alignment vertical="top" wrapText="1"/>
    </xf>
    <xf numFmtId="0" fontId="56" fillId="0" borderId="0" xfId="0" applyFont="1" applyAlignment="1">
      <alignment horizontal="left" wrapText="1"/>
    </xf>
    <xf numFmtId="0" fontId="82" fillId="28" borderId="19" xfId="0" applyFont="1" applyFill="1" applyBorder="1"/>
    <xf numFmtId="8" fontId="82" fillId="28" borderId="19" xfId="0" applyNumberFormat="1" applyFont="1" applyFill="1" applyBorder="1"/>
    <xf numFmtId="0" fontId="82" fillId="28" borderId="0" xfId="0" applyFont="1" applyFill="1"/>
    <xf numFmtId="0" fontId="82" fillId="28" borderId="0" xfId="0" applyFont="1" applyFill="1" applyAlignment="1">
      <alignment horizontal="left" vertical="top" wrapText="1"/>
    </xf>
    <xf numFmtId="0" fontId="82" fillId="28" borderId="0" xfId="0" applyFont="1" applyFill="1" applyAlignment="1">
      <alignment horizontal="left" vertical="top"/>
    </xf>
    <xf numFmtId="8" fontId="82" fillId="28" borderId="0" xfId="0" applyNumberFormat="1" applyFont="1" applyFill="1" applyAlignment="1">
      <alignment horizontal="left" vertical="top" wrapText="1"/>
    </xf>
    <xf numFmtId="8" fontId="82" fillId="28" borderId="0" xfId="0" applyNumberFormat="1" applyFont="1" applyFill="1" applyAlignment="1">
      <alignment vertical="top" wrapText="1"/>
    </xf>
    <xf numFmtId="0" fontId="82" fillId="28" borderId="0" xfId="0" applyFont="1" applyFill="1" applyAlignment="1">
      <alignment vertical="top"/>
    </xf>
    <xf numFmtId="0" fontId="82" fillId="28" borderId="0" xfId="0" applyFont="1" applyFill="1" applyAlignment="1">
      <alignment horizontal="left" wrapText="1"/>
    </xf>
    <xf numFmtId="8" fontId="94" fillId="0" borderId="0" xfId="0" applyNumberFormat="1" applyFont="1" applyAlignment="1" applyProtection="1">
      <alignment horizontal="center"/>
      <protection locked="0"/>
    </xf>
    <xf numFmtId="0" fontId="73" fillId="0" borderId="0" xfId="0" applyFont="1" applyAlignment="1" applyProtection="1">
      <alignment horizontal="centerContinuous"/>
      <protection locked="0"/>
    </xf>
    <xf numFmtId="8" fontId="93" fillId="25" borderId="0" xfId="0" applyNumberFormat="1" applyFont="1" applyFill="1" applyAlignment="1" applyProtection="1">
      <alignment horizontal="center"/>
      <protection locked="0"/>
    </xf>
    <xf numFmtId="0" fontId="73" fillId="0" borderId="10" xfId="0" applyFont="1" applyBorder="1" applyProtection="1">
      <protection locked="0"/>
    </xf>
    <xf numFmtId="1" fontId="67" fillId="0" borderId="10" xfId="0" applyNumberFormat="1" applyFont="1" applyBorder="1" applyAlignment="1" applyProtection="1">
      <alignment horizontal="center"/>
      <protection locked="0"/>
    </xf>
    <xf numFmtId="0" fontId="67" fillId="0" borderId="10" xfId="0" applyFont="1" applyBorder="1" applyAlignment="1" applyProtection="1">
      <alignment horizontal="center" vertical="center" wrapText="1"/>
      <protection locked="0"/>
    </xf>
    <xf numFmtId="8" fontId="67" fillId="0" borderId="10" xfId="0" applyNumberFormat="1" applyFont="1" applyBorder="1" applyAlignment="1" applyProtection="1">
      <alignment horizontal="center" vertical="center" wrapText="1"/>
      <protection locked="0"/>
    </xf>
    <xf numFmtId="0" fontId="67" fillId="0" borderId="10" xfId="0" applyFont="1" applyBorder="1" applyAlignment="1" applyProtection="1">
      <alignment horizontal="center" vertical="center"/>
      <protection locked="0"/>
    </xf>
    <xf numFmtId="0" fontId="75" fillId="0" borderId="10" xfId="0" applyFont="1" applyBorder="1" applyAlignment="1" applyProtection="1">
      <alignment horizontal="center"/>
      <protection locked="0"/>
    </xf>
    <xf numFmtId="0" fontId="82" fillId="0" borderId="10" xfId="0" applyFont="1" applyBorder="1"/>
    <xf numFmtId="0" fontId="73" fillId="0" borderId="10" xfId="0" applyFont="1" applyBorder="1" applyAlignment="1" applyProtection="1">
      <alignment vertical="top"/>
      <protection locked="0"/>
    </xf>
    <xf numFmtId="0" fontId="73" fillId="0" borderId="10" xfId="0" applyFont="1" applyBorder="1" applyAlignment="1" applyProtection="1">
      <alignment horizontal="center" vertical="center" wrapText="1"/>
      <protection locked="0"/>
    </xf>
    <xf numFmtId="167" fontId="73" fillId="0" borderId="10" xfId="0" applyNumberFormat="1" applyFont="1" applyBorder="1" applyAlignment="1" applyProtection="1">
      <alignment horizontal="center" vertical="center" wrapText="1"/>
      <protection locked="0"/>
    </xf>
    <xf numFmtId="0" fontId="73" fillId="0" borderId="10" xfId="0" applyFont="1" applyBorder="1" applyAlignment="1" applyProtection="1">
      <alignment horizontal="center" vertical="center"/>
      <protection locked="0"/>
    </xf>
    <xf numFmtId="167" fontId="73" fillId="0" borderId="10" xfId="2" applyNumberFormat="1" applyFont="1" applyBorder="1" applyAlignment="1" applyProtection="1">
      <alignment horizontal="center" vertical="center" wrapText="1"/>
      <protection locked="0"/>
    </xf>
    <xf numFmtId="0" fontId="73" fillId="0" borderId="10" xfId="0" applyFont="1" applyBorder="1"/>
    <xf numFmtId="0" fontId="75" fillId="0" borderId="10" xfId="0" applyFont="1" applyBorder="1"/>
    <xf numFmtId="0" fontId="75" fillId="0" borderId="10" xfId="0" applyFont="1" applyBorder="1" applyAlignment="1">
      <alignment vertical="center"/>
    </xf>
    <xf numFmtId="167" fontId="73" fillId="27" borderId="10" xfId="2" applyNumberFormat="1" applyFont="1" applyFill="1" applyBorder="1" applyAlignment="1" applyProtection="1">
      <alignment horizontal="center" vertical="center"/>
      <protection locked="0"/>
    </xf>
    <xf numFmtId="0" fontId="73" fillId="0" borderId="10" xfId="0" applyFont="1" applyBorder="1" applyAlignment="1">
      <alignment vertical="center"/>
    </xf>
    <xf numFmtId="8" fontId="73" fillId="0" borderId="10" xfId="2" applyNumberFormat="1" applyFont="1" applyBorder="1" applyAlignment="1" applyProtection="1">
      <alignment horizontal="center"/>
      <protection locked="0"/>
    </xf>
    <xf numFmtId="167" fontId="73" fillId="0" borderId="10" xfId="2" applyNumberFormat="1" applyFont="1" applyBorder="1" applyAlignment="1" applyProtection="1">
      <alignment horizontal="center" vertical="center"/>
      <protection locked="0"/>
    </xf>
    <xf numFmtId="44" fontId="75" fillId="0" borderId="10" xfId="2" applyFont="1" applyFill="1" applyBorder="1" applyAlignment="1" applyProtection="1">
      <alignment horizontal="center"/>
      <protection locked="0"/>
    </xf>
    <xf numFmtId="0" fontId="67" fillId="26" borderId="68" xfId="0" applyFont="1" applyFill="1" applyBorder="1" applyAlignment="1">
      <alignment vertical="center"/>
    </xf>
    <xf numFmtId="0" fontId="67" fillId="27" borderId="68" xfId="0" applyFont="1" applyFill="1" applyBorder="1" applyAlignment="1">
      <alignment vertical="center"/>
    </xf>
    <xf numFmtId="0" fontId="66" fillId="28" borderId="0" xfId="0" applyFont="1" applyFill="1" applyAlignment="1" applyProtection="1">
      <alignment vertical="center"/>
      <protection locked="0"/>
    </xf>
    <xf numFmtId="0" fontId="119" fillId="28" borderId="0" xfId="0" applyFont="1" applyFill="1" applyAlignment="1" applyProtection="1">
      <alignment horizontal="right" vertical="center"/>
      <protection locked="0"/>
    </xf>
    <xf numFmtId="0" fontId="120" fillId="0" borderId="0" xfId="0" applyFont="1" applyAlignment="1">
      <alignment horizontal="left" vertical="center"/>
    </xf>
    <xf numFmtId="0" fontId="69" fillId="0" borderId="0" xfId="0" applyFont="1" applyAlignment="1" applyProtection="1">
      <alignment horizontal="center"/>
      <protection locked="0"/>
    </xf>
    <xf numFmtId="167" fontId="73" fillId="26" borderId="10" xfId="2" applyNumberFormat="1" applyFont="1" applyFill="1" applyBorder="1" applyAlignment="1" applyProtection="1">
      <alignment horizontal="center" vertical="center"/>
      <protection locked="0"/>
    </xf>
    <xf numFmtId="0" fontId="67" fillId="27" borderId="68" xfId="0" applyFont="1" applyFill="1" applyBorder="1" applyAlignment="1" applyProtection="1">
      <alignment vertical="center"/>
      <protection locked="0"/>
    </xf>
    <xf numFmtId="0" fontId="67" fillId="27" borderId="69" xfId="0" applyFont="1" applyFill="1" applyBorder="1" applyAlignment="1" applyProtection="1">
      <alignment vertical="center"/>
      <protection locked="0"/>
    </xf>
    <xf numFmtId="0" fontId="67" fillId="27" borderId="69" xfId="0" applyFont="1" applyFill="1" applyBorder="1" applyAlignment="1" applyProtection="1">
      <alignment horizontal="center" vertical="center" wrapText="1"/>
      <protection locked="0"/>
    </xf>
    <xf numFmtId="8" fontId="67" fillId="27" borderId="69" xfId="0" applyNumberFormat="1" applyFont="1" applyFill="1" applyBorder="1" applyAlignment="1" applyProtection="1">
      <alignment horizontal="center" vertical="center" wrapText="1"/>
      <protection locked="0"/>
    </xf>
    <xf numFmtId="0" fontId="67" fillId="27" borderId="70" xfId="0" applyFont="1" applyFill="1" applyBorder="1" applyAlignment="1" applyProtection="1">
      <alignment horizontal="center" vertical="center"/>
      <protection locked="0"/>
    </xf>
    <xf numFmtId="167" fontId="67" fillId="27" borderId="10" xfId="2" applyNumberFormat="1" applyFont="1" applyFill="1" applyBorder="1" applyAlignment="1" applyProtection="1">
      <alignment horizontal="center" vertical="center" wrapText="1"/>
      <protection locked="0"/>
    </xf>
    <xf numFmtId="167" fontId="67" fillId="27" borderId="10" xfId="0" applyNumberFormat="1" applyFont="1" applyFill="1" applyBorder="1" applyAlignment="1" applyProtection="1">
      <alignment horizontal="center" vertical="center" wrapText="1"/>
      <protection locked="0"/>
    </xf>
    <xf numFmtId="0" fontId="80" fillId="27" borderId="10" xfId="0" applyFont="1" applyFill="1" applyBorder="1" applyAlignment="1" applyProtection="1">
      <alignment horizontal="center" vertical="center"/>
      <protection locked="0"/>
    </xf>
    <xf numFmtId="0" fontId="73" fillId="27" borderId="68" xfId="0" applyFont="1" applyFill="1" applyBorder="1" applyAlignment="1" applyProtection="1">
      <alignment horizontal="centerContinuous" vertical="top" wrapText="1"/>
      <protection locked="0"/>
    </xf>
    <xf numFmtId="0" fontId="67" fillId="27" borderId="69" xfId="0" applyFont="1" applyFill="1" applyBorder="1" applyAlignment="1" applyProtection="1">
      <alignment horizontal="centerContinuous" wrapText="1"/>
      <protection locked="0"/>
    </xf>
    <xf numFmtId="0" fontId="73" fillId="27" borderId="69" xfId="0" applyFont="1" applyFill="1" applyBorder="1" applyAlignment="1" applyProtection="1">
      <alignment horizontal="centerContinuous" wrapText="1"/>
      <protection locked="0"/>
    </xf>
    <xf numFmtId="167" fontId="73" fillId="27" borderId="69" xfId="0" applyNumberFormat="1" applyFont="1" applyFill="1" applyBorder="1" applyAlignment="1" applyProtection="1">
      <alignment horizontal="centerContinuous" wrapText="1"/>
      <protection locked="0"/>
    </xf>
    <xf numFmtId="0" fontId="73" fillId="27" borderId="70" xfId="0" applyFont="1" applyFill="1" applyBorder="1" applyAlignment="1" applyProtection="1">
      <alignment horizontal="centerContinuous" wrapText="1"/>
      <protection locked="0"/>
    </xf>
    <xf numFmtId="44" fontId="75" fillId="27" borderId="10" xfId="2" applyFont="1" applyFill="1" applyBorder="1" applyAlignment="1" applyProtection="1">
      <alignment horizontal="center" vertical="center"/>
      <protection locked="0"/>
    </xf>
    <xf numFmtId="0" fontId="67" fillId="26" borderId="68" xfId="0" applyFont="1" applyFill="1" applyBorder="1" applyAlignment="1" applyProtection="1">
      <alignment horizontal="left" vertical="center"/>
      <protection locked="0"/>
    </xf>
    <xf numFmtId="0" fontId="73" fillId="26" borderId="69" xfId="0" applyFont="1" applyFill="1" applyBorder="1" applyAlignment="1" applyProtection="1">
      <alignment horizontal="left" vertical="center"/>
      <protection locked="0"/>
    </xf>
    <xf numFmtId="8" fontId="73" fillId="26" borderId="69" xfId="0" applyNumberFormat="1" applyFont="1" applyFill="1" applyBorder="1" applyAlignment="1" applyProtection="1">
      <alignment horizontal="center" vertical="center"/>
      <protection locked="0"/>
    </xf>
    <xf numFmtId="0" fontId="73" fillId="26" borderId="70" xfId="0" applyFont="1" applyFill="1" applyBorder="1" applyAlignment="1" applyProtection="1">
      <alignment horizontal="left" vertical="center"/>
      <protection locked="0"/>
    </xf>
    <xf numFmtId="167" fontId="73" fillId="26" borderId="10" xfId="0" applyNumberFormat="1" applyFont="1" applyFill="1" applyBorder="1" applyAlignment="1" applyProtection="1">
      <alignment horizontal="center" vertical="center"/>
      <protection locked="0"/>
    </xf>
    <xf numFmtId="44" fontId="76" fillId="26" borderId="10" xfId="2" applyFont="1" applyFill="1" applyBorder="1" applyAlignment="1" applyProtection="1">
      <alignment horizontal="left" vertical="center"/>
      <protection locked="0"/>
    </xf>
    <xf numFmtId="0" fontId="74" fillId="26" borderId="69" xfId="0" applyFont="1" applyFill="1" applyBorder="1" applyAlignment="1" applyProtection="1">
      <alignment horizontal="left" vertical="center"/>
      <protection locked="0"/>
    </xf>
    <xf numFmtId="8" fontId="74" fillId="26" borderId="69" xfId="0" applyNumberFormat="1" applyFont="1" applyFill="1" applyBorder="1" applyAlignment="1" applyProtection="1">
      <alignment horizontal="center" vertical="center"/>
      <protection locked="0"/>
    </xf>
    <xf numFmtId="0" fontId="74" fillId="26" borderId="70" xfId="0" applyFont="1" applyFill="1" applyBorder="1" applyAlignment="1" applyProtection="1">
      <alignment horizontal="left" vertical="center"/>
      <protection locked="0"/>
    </xf>
    <xf numFmtId="44" fontId="67" fillId="26" borderId="10" xfId="2" applyFont="1" applyFill="1" applyBorder="1" applyAlignment="1" applyProtection="1">
      <alignment horizontal="left" vertical="center"/>
      <protection locked="0"/>
    </xf>
    <xf numFmtId="0" fontId="73" fillId="26" borderId="69" xfId="0" applyFont="1" applyFill="1" applyBorder="1" applyAlignment="1" applyProtection="1">
      <alignment vertical="center"/>
      <protection locked="0"/>
    </xf>
    <xf numFmtId="0" fontId="73" fillId="26" borderId="69" xfId="0" applyFont="1" applyFill="1" applyBorder="1" applyAlignment="1" applyProtection="1">
      <alignment horizontal="center" vertical="center" wrapText="1"/>
      <protection locked="0"/>
    </xf>
    <xf numFmtId="8" fontId="73" fillId="26" borderId="69" xfId="0" applyNumberFormat="1" applyFont="1" applyFill="1" applyBorder="1" applyAlignment="1" applyProtection="1">
      <alignment horizontal="center" vertical="center" wrapText="1"/>
      <protection locked="0"/>
    </xf>
    <xf numFmtId="0" fontId="73" fillId="26" borderId="70" xfId="0" applyFont="1" applyFill="1" applyBorder="1" applyAlignment="1" applyProtection="1">
      <alignment horizontal="center" vertical="center"/>
      <protection locked="0"/>
    </xf>
    <xf numFmtId="167" fontId="73" fillId="26" borderId="10" xfId="2" applyNumberFormat="1" applyFont="1" applyFill="1" applyBorder="1" applyAlignment="1" applyProtection="1">
      <alignment horizontal="center" vertical="center" wrapText="1"/>
      <protection locked="0"/>
    </xf>
    <xf numFmtId="0" fontId="75" fillId="26" borderId="10" xfId="0" applyFont="1" applyFill="1" applyBorder="1" applyAlignment="1" applyProtection="1">
      <alignment horizontal="center" vertical="center"/>
      <protection locked="0"/>
    </xf>
    <xf numFmtId="167" fontId="79" fillId="18" borderId="10" xfId="0" applyNumberFormat="1" applyFont="1" applyFill="1" applyBorder="1" applyAlignment="1" applyProtection="1">
      <alignment horizontal="center" vertical="center"/>
      <protection locked="0"/>
    </xf>
    <xf numFmtId="44" fontId="121" fillId="18" borderId="10" xfId="0" applyNumberFormat="1" applyFont="1" applyFill="1" applyBorder="1" applyAlignment="1" applyProtection="1">
      <alignment vertical="center"/>
      <protection locked="0"/>
    </xf>
    <xf numFmtId="0" fontId="79" fillId="18" borderId="68" xfId="0" applyFont="1" applyFill="1" applyBorder="1" applyAlignment="1" applyProtection="1">
      <alignment horizontal="centerContinuous" vertical="center"/>
      <protection locked="0"/>
    </xf>
    <xf numFmtId="0" fontId="79" fillId="18" borderId="69" xfId="0" applyFont="1" applyFill="1" applyBorder="1" applyAlignment="1" applyProtection="1">
      <alignment horizontal="centerContinuous" vertical="center"/>
      <protection locked="0"/>
    </xf>
    <xf numFmtId="0" fontId="86" fillId="18" borderId="69" xfId="0" applyFont="1" applyFill="1" applyBorder="1" applyAlignment="1" applyProtection="1">
      <alignment horizontal="centerContinuous" vertical="center"/>
      <protection locked="0"/>
    </xf>
    <xf numFmtId="167" fontId="86" fillId="18" borderId="69" xfId="2" applyNumberFormat="1" applyFont="1" applyFill="1" applyBorder="1" applyAlignment="1" applyProtection="1">
      <alignment horizontal="centerContinuous" vertical="center"/>
      <protection locked="0"/>
    </xf>
    <xf numFmtId="0" fontId="86" fillId="18" borderId="70" xfId="0" applyFont="1" applyFill="1" applyBorder="1" applyAlignment="1" applyProtection="1">
      <alignment horizontal="centerContinuous" vertical="center"/>
      <protection locked="0"/>
    </xf>
    <xf numFmtId="0" fontId="104" fillId="25" borderId="68" xfId="0" applyFont="1" applyFill="1" applyBorder="1" applyAlignment="1" applyProtection="1">
      <alignment horizontal="centerContinuous" vertical="center" wrapText="1"/>
      <protection locked="0"/>
    </xf>
    <xf numFmtId="0" fontId="104" fillId="25" borderId="69" xfId="0" applyFont="1" applyFill="1" applyBorder="1" applyAlignment="1" applyProtection="1">
      <alignment horizontal="centerContinuous" wrapText="1"/>
      <protection locked="0"/>
    </xf>
    <xf numFmtId="0" fontId="104" fillId="25" borderId="69" xfId="0" applyFont="1" applyFill="1" applyBorder="1" applyAlignment="1" applyProtection="1">
      <alignment horizontal="centerContinuous"/>
      <protection locked="0"/>
    </xf>
    <xf numFmtId="167" fontId="104" fillId="25" borderId="69" xfId="0" applyNumberFormat="1" applyFont="1" applyFill="1" applyBorder="1" applyAlignment="1" applyProtection="1">
      <alignment horizontal="centerContinuous"/>
      <protection locked="0"/>
    </xf>
    <xf numFmtId="0" fontId="104" fillId="25" borderId="70" xfId="0" applyFont="1" applyFill="1" applyBorder="1" applyAlignment="1" applyProtection="1">
      <alignment horizontal="centerContinuous"/>
      <protection locked="0"/>
    </xf>
    <xf numFmtId="167" fontId="104" fillId="25" borderId="10" xfId="2" applyNumberFormat="1" applyFont="1" applyFill="1" applyBorder="1" applyAlignment="1" applyProtection="1">
      <alignment horizontal="center" vertical="center"/>
      <protection locked="0"/>
    </xf>
    <xf numFmtId="0" fontId="104" fillId="25" borderId="10" xfId="0" applyFont="1" applyFill="1" applyBorder="1" applyAlignment="1" applyProtection="1">
      <alignment horizontal="left"/>
      <protection locked="0"/>
    </xf>
    <xf numFmtId="0" fontId="74" fillId="0" borderId="10" xfId="0" applyFont="1" applyBorder="1" applyAlignment="1" applyProtection="1">
      <alignment horizontal="centerContinuous" vertical="top" wrapText="1"/>
      <protection locked="0"/>
    </xf>
    <xf numFmtId="0" fontId="74" fillId="0" borderId="10" xfId="0" applyFont="1" applyBorder="1" applyAlignment="1" applyProtection="1">
      <alignment horizontal="centerContinuous" vertical="center" wrapText="1"/>
      <protection locked="0"/>
    </xf>
    <xf numFmtId="167" fontId="74" fillId="0" borderId="10" xfId="0" applyNumberFormat="1" applyFont="1" applyBorder="1" applyAlignment="1" applyProtection="1">
      <alignment horizontal="centerContinuous" vertical="center" wrapText="1"/>
      <protection locked="0"/>
    </xf>
    <xf numFmtId="167" fontId="74" fillId="0" borderId="10" xfId="2" applyNumberFormat="1" applyFont="1" applyBorder="1" applyAlignment="1" applyProtection="1">
      <alignment horizontal="centerContinuous" vertical="center" wrapText="1"/>
      <protection locked="0"/>
    </xf>
    <xf numFmtId="0" fontId="67" fillId="27" borderId="68" xfId="0" applyFont="1" applyFill="1" applyBorder="1" applyAlignment="1" applyProtection="1">
      <alignment horizontal="centerContinuous" vertical="top" wrapText="1"/>
      <protection locked="0"/>
    </xf>
    <xf numFmtId="0" fontId="67" fillId="27" borderId="68" xfId="0" applyFont="1" applyFill="1" applyBorder="1" applyAlignment="1" applyProtection="1">
      <alignment horizontal="centerContinuous" vertical="center"/>
      <protection locked="0"/>
    </xf>
    <xf numFmtId="0" fontId="67" fillId="27" borderId="69" xfId="0" applyFont="1" applyFill="1" applyBorder="1" applyAlignment="1" applyProtection="1">
      <alignment horizontal="centerContinuous" vertical="center"/>
      <protection locked="0"/>
    </xf>
    <xf numFmtId="0" fontId="67" fillId="27" borderId="69" xfId="0" applyFont="1" applyFill="1" applyBorder="1" applyAlignment="1" applyProtection="1">
      <alignment horizontal="centerContinuous" vertical="center" wrapText="1"/>
      <protection locked="0"/>
    </xf>
    <xf numFmtId="8" fontId="67" fillId="27" borderId="69" xfId="0" applyNumberFormat="1" applyFont="1" applyFill="1" applyBorder="1" applyAlignment="1" applyProtection="1">
      <alignment horizontal="centerContinuous" vertical="center" wrapText="1"/>
      <protection locked="0"/>
    </xf>
    <xf numFmtId="0" fontId="67" fillId="27" borderId="70" xfId="0" applyFont="1" applyFill="1" applyBorder="1" applyAlignment="1" applyProtection="1">
      <alignment horizontal="centerContinuous" vertical="center"/>
      <protection locked="0"/>
    </xf>
    <xf numFmtId="0" fontId="67" fillId="27" borderId="68" xfId="0" applyFont="1" applyFill="1" applyBorder="1" applyAlignment="1">
      <alignment horizontal="centerContinuous" vertical="center"/>
    </xf>
    <xf numFmtId="167" fontId="67" fillId="27" borderId="10" xfId="2" applyNumberFormat="1" applyFont="1" applyFill="1" applyBorder="1" applyAlignment="1" applyProtection="1">
      <alignment horizontal="center" vertical="center"/>
      <protection locked="0"/>
    </xf>
    <xf numFmtId="0" fontId="122" fillId="34" borderId="16" xfId="0" applyFont="1" applyFill="1" applyBorder="1" applyAlignment="1" applyProtection="1">
      <alignment horizontal="centerContinuous" vertical="center"/>
      <protection locked="0"/>
    </xf>
    <xf numFmtId="0" fontId="122" fillId="34" borderId="21" xfId="0" applyFont="1" applyFill="1" applyBorder="1" applyAlignment="1" applyProtection="1">
      <alignment horizontal="centerContinuous" vertical="center"/>
      <protection locked="0"/>
    </xf>
    <xf numFmtId="8" fontId="122" fillId="34" borderId="21" xfId="0" applyNumberFormat="1" applyFont="1" applyFill="1" applyBorder="1" applyAlignment="1" applyProtection="1">
      <alignment horizontal="centerContinuous" vertical="center"/>
      <protection locked="0"/>
    </xf>
    <xf numFmtId="167" fontId="122" fillId="34" borderId="21" xfId="0" applyNumberFormat="1" applyFont="1" applyFill="1" applyBorder="1" applyAlignment="1" applyProtection="1">
      <alignment horizontal="center" vertical="center"/>
      <protection locked="0"/>
    </xf>
    <xf numFmtId="0" fontId="123" fillId="34" borderId="15" xfId="0" applyFont="1" applyFill="1" applyBorder="1" applyAlignment="1" applyProtection="1">
      <alignment horizontal="center" vertical="center" wrapText="1"/>
      <protection locked="0"/>
    </xf>
    <xf numFmtId="0" fontId="66" fillId="0" borderId="0" xfId="0" applyFont="1" applyAlignment="1" applyProtection="1">
      <alignment vertical="center"/>
      <protection locked="0"/>
    </xf>
    <xf numFmtId="0" fontId="62" fillId="0" borderId="0" xfId="0" applyFont="1" applyAlignment="1">
      <alignment horizontal="left" vertical="top" wrapText="1"/>
    </xf>
    <xf numFmtId="0" fontId="67" fillId="0" borderId="10" xfId="0" applyFont="1" applyBorder="1" applyAlignment="1">
      <alignment horizontal="center" vertical="center"/>
    </xf>
    <xf numFmtId="0" fontId="56" fillId="24" borderId="10" xfId="0" applyFont="1" applyFill="1" applyBorder="1" applyAlignment="1">
      <alignment horizontal="center" vertical="center"/>
    </xf>
    <xf numFmtId="10" fontId="56" fillId="24" borderId="10" xfId="3" applyNumberFormat="1" applyFont="1" applyFill="1" applyBorder="1" applyAlignment="1">
      <alignment horizontal="center" vertical="center"/>
    </xf>
    <xf numFmtId="0" fontId="81" fillId="25" borderId="10" xfId="0" applyFont="1" applyFill="1" applyBorder="1" applyAlignment="1">
      <alignment horizontal="center" vertical="center"/>
    </xf>
    <xf numFmtId="167" fontId="81" fillId="25" borderId="10" xfId="0" applyNumberFormat="1" applyFont="1" applyFill="1" applyBorder="1" applyAlignment="1">
      <alignment horizontal="center" vertical="center"/>
    </xf>
    <xf numFmtId="9" fontId="81" fillId="25" borderId="10" xfId="3" applyFont="1" applyFill="1" applyBorder="1" applyAlignment="1">
      <alignment horizontal="center" vertical="center"/>
    </xf>
    <xf numFmtId="10" fontId="81" fillId="25" borderId="10" xfId="0" applyNumberFormat="1" applyFont="1" applyFill="1" applyBorder="1" applyAlignment="1">
      <alignment horizontal="center" vertical="center"/>
    </xf>
    <xf numFmtId="0" fontId="61" fillId="24" borderId="10" xfId="0" applyFont="1" applyFill="1" applyBorder="1" applyAlignment="1">
      <alignment horizontal="center" vertical="center"/>
    </xf>
    <xf numFmtId="10" fontId="61" fillId="24" borderId="10" xfId="0" applyNumberFormat="1" applyFont="1" applyFill="1" applyBorder="1" applyAlignment="1">
      <alignment horizontal="center" vertical="center"/>
    </xf>
    <xf numFmtId="10" fontId="56" fillId="24" borderId="10" xfId="0" applyNumberFormat="1" applyFont="1" applyFill="1" applyBorder="1" applyAlignment="1">
      <alignment horizontal="center" vertical="center"/>
    </xf>
    <xf numFmtId="0" fontId="56" fillId="0" borderId="10" xfId="0" applyFont="1" applyBorder="1" applyAlignment="1">
      <alignment horizontal="left"/>
    </xf>
    <xf numFmtId="0" fontId="56" fillId="24" borderId="10" xfId="0" applyFont="1" applyFill="1" applyBorder="1"/>
    <xf numFmtId="0" fontId="56" fillId="0" borderId="10" xfId="0" applyFont="1" applyBorder="1" applyAlignment="1">
      <alignment horizontal="left" vertical="top" wrapText="1"/>
    </xf>
    <xf numFmtId="0" fontId="56" fillId="0" borderId="10" xfId="0" applyFont="1" applyBorder="1" applyAlignment="1">
      <alignment horizontal="left" wrapText="1"/>
    </xf>
    <xf numFmtId="0" fontId="55" fillId="0" borderId="10" xfId="0" applyFont="1" applyBorder="1" applyAlignment="1">
      <alignment horizontal="centerContinuous"/>
    </xf>
    <xf numFmtId="0" fontId="56" fillId="0" borderId="10" xfId="0" applyFont="1" applyBorder="1" applyAlignment="1">
      <alignment horizontal="centerContinuous"/>
    </xf>
    <xf numFmtId="0" fontId="56" fillId="0" borderId="10" xfId="0" applyFont="1" applyBorder="1" applyAlignment="1">
      <alignment horizontal="left" vertical="top"/>
    </xf>
    <xf numFmtId="167" fontId="56" fillId="24" borderId="10" xfId="0" applyNumberFormat="1" applyFont="1" applyFill="1" applyBorder="1"/>
    <xf numFmtId="0" fontId="55" fillId="0" borderId="10" xfId="0" applyFont="1" applyBorder="1" applyAlignment="1">
      <alignment horizontal="centerContinuous" wrapText="1"/>
    </xf>
    <xf numFmtId="0" fontId="61" fillId="0" borderId="10" xfId="0" applyFont="1" applyBorder="1" applyAlignment="1">
      <alignment horizontal="left" vertical="top"/>
    </xf>
    <xf numFmtId="167" fontId="56" fillId="0" borderId="10" xfId="0" applyNumberFormat="1" applyFont="1" applyBorder="1" applyAlignment="1">
      <alignment horizontal="centerContinuous"/>
    </xf>
    <xf numFmtId="10" fontId="61" fillId="0" borderId="0" xfId="3" applyNumberFormat="1" applyFont="1" applyFill="1" applyBorder="1" applyAlignment="1">
      <alignment horizontal="center" vertical="center"/>
    </xf>
    <xf numFmtId="14" fontId="56" fillId="24" borderId="10" xfId="0" applyNumberFormat="1" applyFont="1" applyFill="1" applyBorder="1"/>
    <xf numFmtId="0" fontId="61" fillId="0" borderId="10" xfId="0" applyFont="1" applyBorder="1" applyAlignment="1">
      <alignment horizontal="left"/>
    </xf>
    <xf numFmtId="0" fontId="59" fillId="0" borderId="10" xfId="0" applyFont="1" applyBorder="1" applyAlignment="1">
      <alignment horizontal="centerContinuous" vertical="top"/>
    </xf>
    <xf numFmtId="10" fontId="61" fillId="0" borderId="10" xfId="3" applyNumberFormat="1" applyFont="1" applyFill="1" applyBorder="1" applyAlignment="1">
      <alignment horizontal="centerContinuous" vertical="center"/>
    </xf>
    <xf numFmtId="0" fontId="87" fillId="0" borderId="0" xfId="0" applyFont="1" applyAlignment="1">
      <alignment horizontal="left" vertical="center"/>
    </xf>
    <xf numFmtId="0" fontId="87" fillId="28" borderId="0" xfId="0" applyFont="1" applyFill="1" applyAlignment="1" applyProtection="1">
      <alignment horizontal="center"/>
      <protection locked="0"/>
    </xf>
    <xf numFmtId="8" fontId="82" fillId="28" borderId="0" xfId="0" applyNumberFormat="1" applyFont="1" applyFill="1"/>
    <xf numFmtId="0" fontId="125" fillId="28" borderId="19" xfId="0" applyFont="1" applyFill="1" applyBorder="1" applyAlignment="1">
      <alignment horizontal="left" vertical="center"/>
    </xf>
    <xf numFmtId="0" fontId="125" fillId="28" borderId="0" xfId="0" applyFont="1" applyFill="1" applyAlignment="1">
      <alignment horizontal="left" vertical="center"/>
    </xf>
    <xf numFmtId="0" fontId="75" fillId="28" borderId="0" xfId="0" applyFont="1" applyFill="1" applyAlignment="1">
      <alignment horizontal="left" vertical="top"/>
    </xf>
    <xf numFmtId="0" fontId="80" fillId="28" borderId="0" xfId="0" applyFont="1" applyFill="1" applyAlignment="1">
      <alignment horizontal="left" vertical="top"/>
    </xf>
    <xf numFmtId="0" fontId="67" fillId="0" borderId="10" xfId="0" applyFont="1" applyBorder="1" applyAlignment="1" applyProtection="1">
      <alignment horizontal="center"/>
      <protection locked="0"/>
    </xf>
    <xf numFmtId="0" fontId="80" fillId="28" borderId="0" xfId="0" applyFont="1" applyFill="1" applyAlignment="1">
      <alignment horizontal="left" vertical="center"/>
    </xf>
    <xf numFmtId="0" fontId="75" fillId="28" borderId="0" xfId="0" applyFont="1" applyFill="1" applyAlignment="1">
      <alignment vertical="top" wrapText="1"/>
    </xf>
    <xf numFmtId="0" fontId="75" fillId="28" borderId="0" xfId="0" applyFont="1" applyFill="1" applyAlignment="1">
      <alignment horizontal="left" vertical="top" wrapText="1"/>
    </xf>
    <xf numFmtId="0" fontId="75" fillId="28" borderId="0" xfId="0" applyFont="1" applyFill="1" applyAlignment="1">
      <alignment vertical="top"/>
    </xf>
    <xf numFmtId="0" fontId="67" fillId="28" borderId="0" xfId="0" applyFont="1" applyFill="1" applyAlignment="1">
      <alignment horizontal="left" vertical="top" wrapText="1"/>
    </xf>
    <xf numFmtId="0" fontId="87" fillId="0" borderId="0" xfId="0" applyFont="1" applyAlignment="1">
      <alignment horizontal="left" vertical="top"/>
    </xf>
    <xf numFmtId="167" fontId="56" fillId="24" borderId="10" xfId="0" applyNumberFormat="1" applyFont="1" applyFill="1" applyBorder="1" applyAlignment="1">
      <alignment horizontal="center"/>
    </xf>
    <xf numFmtId="167" fontId="61" fillId="25" borderId="10" xfId="2" applyNumberFormat="1" applyFont="1" applyFill="1" applyBorder="1" applyAlignment="1" applyProtection="1">
      <alignment horizontal="center" vertical="center"/>
      <protection locked="0"/>
    </xf>
    <xf numFmtId="10" fontId="61" fillId="25" borderId="10" xfId="3" applyNumberFormat="1" applyFont="1" applyFill="1" applyBorder="1" applyAlignment="1">
      <alignment horizontal="center" vertical="center"/>
    </xf>
    <xf numFmtId="167" fontId="56" fillId="25" borderId="10" xfId="0" applyNumberFormat="1" applyFont="1" applyFill="1" applyBorder="1"/>
    <xf numFmtId="9" fontId="56" fillId="25" borderId="10" xfId="3" applyFont="1" applyFill="1" applyBorder="1"/>
    <xf numFmtId="0" fontId="115" fillId="0" borderId="68" xfId="0" applyFont="1" applyBorder="1"/>
    <xf numFmtId="0" fontId="56" fillId="0" borderId="69" xfId="0" applyFont="1" applyBorder="1"/>
    <xf numFmtId="0" fontId="61" fillId="0" borderId="69" xfId="0" applyFont="1" applyBorder="1" applyAlignment="1">
      <alignment vertical="top" wrapText="1"/>
    </xf>
    <xf numFmtId="0" fontId="61" fillId="0" borderId="70" xfId="0" applyFont="1" applyBorder="1" applyAlignment="1">
      <alignment vertical="top" wrapText="1"/>
    </xf>
    <xf numFmtId="0" fontId="62" fillId="0" borderId="69" xfId="0" applyFont="1" applyBorder="1"/>
    <xf numFmtId="0" fontId="116" fillId="0" borderId="69" xfId="0" applyFont="1" applyBorder="1" applyAlignment="1">
      <alignment vertical="top" wrapText="1"/>
    </xf>
    <xf numFmtId="0" fontId="56" fillId="0" borderId="70" xfId="0" applyFont="1" applyBorder="1"/>
    <xf numFmtId="0" fontId="117" fillId="0" borderId="0" xfId="0" applyFont="1" applyAlignment="1">
      <alignment vertical="top" wrapText="1"/>
    </xf>
    <xf numFmtId="0" fontId="117" fillId="0" borderId="68" xfId="0" applyFont="1" applyBorder="1" applyAlignment="1">
      <alignment vertical="top"/>
    </xf>
    <xf numFmtId="0" fontId="61" fillId="0" borderId="0" xfId="0" applyFont="1" applyAlignment="1">
      <alignment horizontal="right" vertical="top" wrapText="1"/>
    </xf>
    <xf numFmtId="0" fontId="124" fillId="0" borderId="19" xfId="0" applyFont="1" applyBorder="1" applyAlignment="1">
      <alignment horizontal="center" vertical="top" wrapText="1"/>
    </xf>
    <xf numFmtId="0" fontId="62" fillId="0" borderId="19" xfId="0" applyFont="1" applyBorder="1" applyAlignment="1">
      <alignment horizontal="left" vertical="top" wrapText="1"/>
    </xf>
    <xf numFmtId="0" fontId="62" fillId="0" borderId="7" xfId="0" applyFont="1" applyBorder="1" applyAlignment="1">
      <alignment horizontal="left" vertical="top" wrapText="1"/>
    </xf>
    <xf numFmtId="44" fontId="56" fillId="0" borderId="0" xfId="2" applyFont="1"/>
    <xf numFmtId="44" fontId="55" fillId="0" borderId="0" xfId="2" applyFont="1"/>
    <xf numFmtId="44" fontId="118" fillId="0" borderId="0" xfId="2" applyFont="1" applyAlignment="1">
      <alignment vertical="top" wrapText="1"/>
    </xf>
    <xf numFmtId="167" fontId="56" fillId="25" borderId="10" xfId="0" applyNumberFormat="1" applyFont="1" applyFill="1" applyBorder="1" applyAlignment="1">
      <alignment horizontal="center"/>
    </xf>
    <xf numFmtId="0" fontId="117" fillId="0" borderId="68" xfId="0" applyFont="1" applyBorder="1"/>
    <xf numFmtId="0" fontId="118" fillId="0" borderId="70" xfId="0" applyFont="1" applyBorder="1" applyAlignment="1">
      <alignment vertical="top" wrapText="1"/>
    </xf>
    <xf numFmtId="0" fontId="87" fillId="0" borderId="0" xfId="0" applyFont="1"/>
    <xf numFmtId="0" fontId="73" fillId="0" borderId="10" xfId="0" applyFont="1" applyBorder="1" applyAlignment="1">
      <alignment horizontal="right" vertical="center"/>
    </xf>
    <xf numFmtId="10" fontId="73" fillId="25" borderId="10" xfId="3" applyNumberFormat="1" applyFont="1" applyFill="1" applyBorder="1" applyAlignment="1" applyProtection="1">
      <alignment horizontal="center" vertical="center"/>
      <protection locked="0"/>
    </xf>
    <xf numFmtId="0" fontId="73" fillId="0" borderId="10" xfId="0" applyFont="1" applyBorder="1" applyAlignment="1">
      <alignment horizontal="right" vertical="center" wrapText="1"/>
    </xf>
    <xf numFmtId="9" fontId="73" fillId="24" borderId="10" xfId="3" applyFont="1" applyFill="1" applyBorder="1" applyAlignment="1">
      <alignment horizontal="center" vertical="center"/>
    </xf>
    <xf numFmtId="0" fontId="75" fillId="0" borderId="10" xfId="0" applyFont="1" applyBorder="1" applyAlignment="1">
      <alignment horizontal="right" vertical="center"/>
    </xf>
    <xf numFmtId="169" fontId="75" fillId="24" borderId="10" xfId="0" applyNumberFormat="1" applyFont="1" applyFill="1" applyBorder="1" applyAlignment="1" applyProtection="1">
      <alignment horizontal="center" vertical="center"/>
      <protection locked="0"/>
    </xf>
    <xf numFmtId="2" fontId="73" fillId="24" borderId="10" xfId="0" applyNumberFormat="1" applyFont="1" applyFill="1" applyBorder="1" applyAlignment="1" applyProtection="1">
      <alignment horizontal="center" vertical="center"/>
      <protection locked="0"/>
    </xf>
    <xf numFmtId="0" fontId="73" fillId="0" borderId="69" xfId="0" applyFont="1" applyBorder="1" applyAlignment="1">
      <alignment horizontal="right" vertical="center" wrapText="1"/>
    </xf>
    <xf numFmtId="9" fontId="73" fillId="0" borderId="69" xfId="3" applyFont="1" applyFill="1" applyBorder="1" applyAlignment="1" applyProtection="1">
      <alignment horizontal="center" vertical="center"/>
      <protection locked="0"/>
    </xf>
    <xf numFmtId="0" fontId="72" fillId="0" borderId="68" xfId="0" applyFont="1" applyBorder="1" applyAlignment="1">
      <alignment vertical="center"/>
    </xf>
    <xf numFmtId="0" fontId="87" fillId="32" borderId="70" xfId="0" applyFont="1" applyFill="1" applyBorder="1" applyAlignment="1">
      <alignment vertical="center"/>
    </xf>
    <xf numFmtId="0" fontId="56" fillId="24" borderId="0" xfId="0" applyFont="1" applyFill="1" applyAlignment="1">
      <alignment vertical="center"/>
    </xf>
    <xf numFmtId="0" fontId="56" fillId="25" borderId="10" xfId="0" applyFont="1" applyFill="1" applyBorder="1" applyAlignment="1">
      <alignment horizontal="center"/>
    </xf>
    <xf numFmtId="0" fontId="102" fillId="32" borderId="73" xfId="0" applyFont="1" applyFill="1" applyBorder="1" applyAlignment="1">
      <alignment horizontal="right" vertical="center"/>
    </xf>
    <xf numFmtId="0" fontId="102" fillId="32" borderId="75" xfId="0" applyFont="1" applyFill="1" applyBorder="1" applyAlignment="1">
      <alignment horizontal="right" vertical="center"/>
    </xf>
    <xf numFmtId="44" fontId="56" fillId="32" borderId="73" xfId="0" applyNumberFormat="1" applyFont="1" applyFill="1" applyBorder="1" applyAlignment="1">
      <alignment vertical="center"/>
    </xf>
    <xf numFmtId="0" fontId="56" fillId="32" borderId="73" xfId="0" applyFont="1" applyFill="1" applyBorder="1" applyAlignment="1">
      <alignment vertical="center"/>
    </xf>
    <xf numFmtId="0" fontId="126" fillId="34" borderId="71" xfId="0" applyFont="1" applyFill="1" applyBorder="1" applyAlignment="1">
      <alignment vertical="center"/>
    </xf>
    <xf numFmtId="0" fontId="56" fillId="32" borderId="73" xfId="0" applyFont="1" applyFill="1" applyBorder="1"/>
    <xf numFmtId="44" fontId="0" fillId="32" borderId="75" xfId="2" applyFont="1" applyFill="1" applyBorder="1"/>
    <xf numFmtId="44" fontId="2" fillId="32" borderId="75" xfId="2" applyFont="1" applyFill="1" applyBorder="1"/>
    <xf numFmtId="0" fontId="0" fillId="32" borderId="75" xfId="0" applyFill="1" applyBorder="1"/>
    <xf numFmtId="0" fontId="56" fillId="40" borderId="101" xfId="0" applyFont="1" applyFill="1" applyBorder="1"/>
    <xf numFmtId="0" fontId="56" fillId="40" borderId="102" xfId="0" applyFont="1" applyFill="1" applyBorder="1"/>
    <xf numFmtId="0" fontId="56" fillId="40" borderId="103" xfId="0" applyFont="1" applyFill="1" applyBorder="1"/>
    <xf numFmtId="0" fontId="92" fillId="25" borderId="0" xfId="0" applyFont="1" applyFill="1" applyAlignment="1">
      <alignment horizontal="center" vertical="center"/>
    </xf>
    <xf numFmtId="167" fontId="92" fillId="25" borderId="0" xfId="0" applyNumberFormat="1" applyFont="1" applyFill="1" applyAlignment="1">
      <alignment horizontal="center" vertical="center"/>
    </xf>
    <xf numFmtId="10" fontId="92" fillId="25" borderId="0" xfId="3" applyNumberFormat="1" applyFont="1" applyFill="1" applyBorder="1" applyAlignment="1">
      <alignment horizontal="center" vertical="center"/>
    </xf>
    <xf numFmtId="10" fontId="92" fillId="25" borderId="0" xfId="0" applyNumberFormat="1" applyFont="1" applyFill="1" applyAlignment="1">
      <alignment horizontal="center" vertical="center"/>
    </xf>
    <xf numFmtId="0" fontId="56" fillId="24" borderId="10" xfId="0" applyFont="1" applyFill="1" applyBorder="1" applyAlignment="1">
      <alignment vertical="center"/>
    </xf>
    <xf numFmtId="0" fontId="56" fillId="5" borderId="10" xfId="0" applyFont="1" applyFill="1" applyBorder="1" applyAlignment="1">
      <alignment horizontal="center" vertical="center"/>
    </xf>
    <xf numFmtId="167" fontId="56" fillId="5" borderId="10" xfId="0" applyNumberFormat="1" applyFont="1" applyFill="1" applyBorder="1" applyAlignment="1">
      <alignment horizontal="center" vertical="center"/>
    </xf>
    <xf numFmtId="10" fontId="56" fillId="5" borderId="10" xfId="3" applyNumberFormat="1" applyFont="1" applyFill="1" applyBorder="1" applyAlignment="1">
      <alignment horizontal="center" vertical="center"/>
    </xf>
    <xf numFmtId="0" fontId="56" fillId="5" borderId="10" xfId="0" applyFont="1" applyFill="1" applyBorder="1" applyAlignment="1">
      <alignment vertical="center"/>
    </xf>
    <xf numFmtId="0" fontId="73" fillId="0" borderId="0" xfId="0" applyFont="1" applyAlignment="1" applyProtection="1">
      <alignment horizontal="left" vertical="top"/>
      <protection locked="0"/>
    </xf>
    <xf numFmtId="1" fontId="67" fillId="0" borderId="68" xfId="0" applyNumberFormat="1" applyFont="1" applyBorder="1" applyAlignment="1" applyProtection="1">
      <alignment horizontal="center"/>
      <protection locked="0"/>
    </xf>
    <xf numFmtId="0" fontId="67" fillId="0" borderId="68" xfId="0" applyFont="1" applyBorder="1" applyAlignment="1" applyProtection="1">
      <alignment horizontal="center" vertical="center" wrapText="1"/>
      <protection locked="0"/>
    </xf>
    <xf numFmtId="0" fontId="80" fillId="27" borderId="68" xfId="0" applyFont="1" applyFill="1" applyBorder="1" applyAlignment="1" applyProtection="1">
      <alignment horizontal="center" vertical="center"/>
      <protection locked="0"/>
    </xf>
    <xf numFmtId="0" fontId="75" fillId="26" borderId="68" xfId="0" applyFont="1" applyFill="1" applyBorder="1" applyAlignment="1" applyProtection="1">
      <alignment horizontal="center" vertical="center"/>
      <protection locked="0"/>
    </xf>
    <xf numFmtId="44" fontId="67" fillId="26" borderId="68" xfId="2" applyFont="1" applyFill="1" applyBorder="1" applyAlignment="1" applyProtection="1">
      <alignment horizontal="left" vertical="center"/>
      <protection locked="0"/>
    </xf>
    <xf numFmtId="44" fontId="76" fillId="26" borderId="68" xfId="2" applyFont="1" applyFill="1" applyBorder="1" applyAlignment="1" applyProtection="1">
      <alignment horizontal="left" vertical="center"/>
      <protection locked="0"/>
    </xf>
    <xf numFmtId="44" fontId="121" fillId="18" borderId="68" xfId="0" applyNumberFormat="1" applyFont="1" applyFill="1" applyBorder="1" applyAlignment="1" applyProtection="1">
      <alignment vertical="center"/>
      <protection locked="0"/>
    </xf>
    <xf numFmtId="44" fontId="75" fillId="27" borderId="68" xfId="2" applyFont="1" applyFill="1" applyBorder="1" applyAlignment="1" applyProtection="1">
      <alignment horizontal="center" vertical="center"/>
      <protection locked="0"/>
    </xf>
    <xf numFmtId="0" fontId="104" fillId="25" borderId="68" xfId="0" applyFont="1" applyFill="1" applyBorder="1" applyAlignment="1" applyProtection="1">
      <alignment horizontal="left"/>
      <protection locked="0"/>
    </xf>
    <xf numFmtId="1" fontId="67" fillId="0" borderId="104" xfId="0" applyNumberFormat="1" applyFont="1" applyBorder="1" applyAlignment="1" applyProtection="1">
      <alignment horizontal="center"/>
      <protection locked="0"/>
    </xf>
    <xf numFmtId="0" fontId="67" fillId="0" borderId="105" xfId="0" applyFont="1" applyBorder="1" applyAlignment="1" applyProtection="1">
      <alignment horizontal="center" vertical="center" wrapText="1"/>
      <protection locked="0"/>
    </xf>
    <xf numFmtId="167" fontId="67" fillId="27" borderId="105" xfId="2" applyNumberFormat="1" applyFont="1" applyFill="1" applyBorder="1" applyAlignment="1" applyProtection="1">
      <alignment horizontal="center" vertical="center" wrapText="1"/>
      <protection locked="0"/>
    </xf>
    <xf numFmtId="167" fontId="73" fillId="0" borderId="105" xfId="2" applyNumberFormat="1" applyFont="1" applyBorder="1" applyAlignment="1" applyProtection="1">
      <alignment horizontal="center" vertical="center" wrapText="1"/>
      <protection locked="0"/>
    </xf>
    <xf numFmtId="167" fontId="73" fillId="26" borderId="105" xfId="2" applyNumberFormat="1" applyFont="1" applyFill="1" applyBorder="1" applyAlignment="1" applyProtection="1">
      <alignment horizontal="center" vertical="center" wrapText="1"/>
      <protection locked="0"/>
    </xf>
    <xf numFmtId="167" fontId="73" fillId="26" borderId="105" xfId="2" applyNumberFormat="1" applyFont="1" applyFill="1" applyBorder="1" applyAlignment="1" applyProtection="1">
      <alignment horizontal="center" vertical="center"/>
      <protection locked="0"/>
    </xf>
    <xf numFmtId="167" fontId="73" fillId="26" borderId="105" xfId="0" applyNumberFormat="1" applyFont="1" applyFill="1" applyBorder="1" applyAlignment="1" applyProtection="1">
      <alignment horizontal="center" vertical="center"/>
      <protection locked="0"/>
    </xf>
    <xf numFmtId="167" fontId="79" fillId="18" borderId="105" xfId="0" applyNumberFormat="1" applyFont="1" applyFill="1" applyBorder="1" applyAlignment="1" applyProtection="1">
      <alignment horizontal="center" vertical="center"/>
      <protection locked="0"/>
    </xf>
    <xf numFmtId="167" fontId="73" fillId="27" borderId="105" xfId="2" applyNumberFormat="1" applyFont="1" applyFill="1" applyBorder="1" applyAlignment="1" applyProtection="1">
      <alignment horizontal="center" vertical="center"/>
      <protection locked="0"/>
    </xf>
    <xf numFmtId="167" fontId="104" fillId="25" borderId="106" xfId="2" applyNumberFormat="1" applyFont="1" applyFill="1" applyBorder="1" applyAlignment="1" applyProtection="1">
      <alignment horizontal="center" vertical="center"/>
      <protection locked="0"/>
    </xf>
    <xf numFmtId="0" fontId="73" fillId="0" borderId="107" xfId="0" applyFont="1" applyBorder="1" applyAlignment="1" applyProtection="1">
      <alignment horizontal="center"/>
      <protection locked="0"/>
    </xf>
    <xf numFmtId="0" fontId="67" fillId="0" borderId="108" xfId="0" applyFont="1" applyBorder="1" applyAlignment="1" applyProtection="1">
      <alignment horizontal="center" vertical="center"/>
      <protection locked="0"/>
    </xf>
    <xf numFmtId="0" fontId="67" fillId="0" borderId="108" xfId="0" applyFont="1" applyBorder="1" applyAlignment="1" applyProtection="1">
      <alignment horizontal="center"/>
      <protection locked="0"/>
    </xf>
    <xf numFmtId="44" fontId="84" fillId="0" borderId="108" xfId="2" applyFont="1" applyFill="1" applyBorder="1" applyAlignment="1" applyProtection="1">
      <alignment horizontal="center"/>
      <protection locked="0"/>
    </xf>
    <xf numFmtId="44" fontId="67" fillId="0" borderId="108" xfId="2" applyFont="1" applyFill="1" applyBorder="1" applyAlignment="1" applyProtection="1">
      <alignment horizontal="center"/>
      <protection locked="0"/>
    </xf>
    <xf numFmtId="44" fontId="67" fillId="27" borderId="10" xfId="2" applyFont="1" applyFill="1" applyBorder="1" applyAlignment="1" applyProtection="1">
      <alignment horizontal="center" vertical="center" wrapText="1"/>
      <protection locked="0"/>
    </xf>
    <xf numFmtId="44" fontId="73" fillId="26" borderId="10" xfId="2" applyFont="1" applyFill="1" applyBorder="1" applyAlignment="1" applyProtection="1">
      <alignment horizontal="center" vertical="center" wrapText="1"/>
      <protection locked="0"/>
    </xf>
    <xf numFmtId="44" fontId="73" fillId="26" borderId="10" xfId="2" applyFont="1" applyFill="1" applyBorder="1" applyAlignment="1" applyProtection="1">
      <alignment horizontal="center" vertical="center"/>
      <protection locked="0"/>
    </xf>
    <xf numFmtId="44" fontId="79" fillId="18" borderId="10" xfId="2" applyFont="1" applyFill="1" applyBorder="1" applyAlignment="1" applyProtection="1">
      <alignment horizontal="center" vertical="center"/>
      <protection locked="0"/>
    </xf>
    <xf numFmtId="44" fontId="73" fillId="27" borderId="10" xfId="2" applyFont="1" applyFill="1" applyBorder="1" applyAlignment="1" applyProtection="1">
      <alignment horizontal="center" vertical="center"/>
      <protection locked="0"/>
    </xf>
    <xf numFmtId="44" fontId="104" fillId="25" borderId="10" xfId="2" applyFont="1" applyFill="1" applyBorder="1" applyAlignment="1" applyProtection="1">
      <alignment horizontal="center" vertical="center"/>
      <protection locked="0"/>
    </xf>
    <xf numFmtId="171" fontId="75" fillId="0" borderId="10" xfId="0" applyNumberFormat="1" applyFont="1" applyBorder="1"/>
    <xf numFmtId="171" fontId="75" fillId="0" borderId="10" xfId="0" applyNumberFormat="1" applyFont="1" applyBorder="1" applyAlignment="1">
      <alignment horizontal="center"/>
    </xf>
    <xf numFmtId="171" fontId="75" fillId="0" borderId="10" xfId="2" applyNumberFormat="1" applyFont="1" applyBorder="1" applyAlignment="1">
      <alignment horizontal="center"/>
    </xf>
    <xf numFmtId="171" fontId="73" fillId="0" borderId="105" xfId="2" applyNumberFormat="1" applyFont="1" applyBorder="1" applyAlignment="1" applyProtection="1">
      <alignment horizontal="center" vertical="center" wrapText="1"/>
      <protection locked="0"/>
    </xf>
    <xf numFmtId="171" fontId="67" fillId="0" borderId="108" xfId="0" applyNumberFormat="1" applyFont="1" applyBorder="1" applyAlignment="1" applyProtection="1">
      <alignment horizontal="center"/>
      <protection locked="0"/>
    </xf>
    <xf numFmtId="44" fontId="67" fillId="0" borderId="109" xfId="2" applyFont="1" applyFill="1" applyBorder="1" applyAlignment="1" applyProtection="1">
      <alignment horizontal="center"/>
      <protection locked="0"/>
    </xf>
    <xf numFmtId="0" fontId="123" fillId="34" borderId="21" xfId="0" applyFont="1" applyFill="1" applyBorder="1" applyAlignment="1" applyProtection="1">
      <alignment horizontal="center" vertical="center" wrapText="1"/>
      <protection locked="0"/>
    </xf>
    <xf numFmtId="2" fontId="79" fillId="18" borderId="70" xfId="2" applyNumberFormat="1" applyFont="1" applyFill="1" applyBorder="1" applyAlignment="1" applyProtection="1">
      <alignment horizontal="center"/>
      <protection locked="0"/>
    </xf>
    <xf numFmtId="167" fontId="67" fillId="27" borderId="105" xfId="2" applyNumberFormat="1" applyFont="1" applyFill="1" applyBorder="1" applyAlignment="1" applyProtection="1">
      <alignment horizontal="center" vertical="center"/>
      <protection locked="0"/>
    </xf>
    <xf numFmtId="167" fontId="104" fillId="25" borderId="105" xfId="2" applyNumberFormat="1" applyFont="1" applyFill="1" applyBorder="1" applyAlignment="1" applyProtection="1">
      <alignment horizontal="center" vertical="center"/>
      <protection locked="0"/>
    </xf>
    <xf numFmtId="44" fontId="73" fillId="0" borderId="110" xfId="2" applyFont="1" applyFill="1" applyBorder="1" applyAlignment="1" applyProtection="1">
      <alignment horizontal="center" vertical="center"/>
      <protection locked="0"/>
    </xf>
    <xf numFmtId="167" fontId="122" fillId="34" borderId="111" xfId="0" applyNumberFormat="1" applyFont="1" applyFill="1" applyBorder="1" applyAlignment="1" applyProtection="1">
      <alignment horizontal="center" vertical="center"/>
      <protection locked="0"/>
    </xf>
    <xf numFmtId="0" fontId="56" fillId="0" borderId="10" xfId="0" applyFont="1" applyBorder="1" applyAlignment="1">
      <alignment horizontal="right" vertical="center"/>
    </xf>
    <xf numFmtId="167" fontId="56" fillId="24" borderId="10" xfId="2" applyNumberFormat="1" applyFont="1" applyFill="1" applyBorder="1" applyAlignment="1">
      <alignment horizontal="center" vertical="center"/>
    </xf>
    <xf numFmtId="0" fontId="77" fillId="0" borderId="10" xfId="0" applyFont="1" applyBorder="1" applyAlignment="1">
      <alignment horizontal="right" vertical="center"/>
    </xf>
    <xf numFmtId="0" fontId="106" fillId="0" borderId="10" xfId="0" applyFont="1" applyBorder="1" applyAlignment="1">
      <alignment horizontal="right" vertical="center"/>
    </xf>
    <xf numFmtId="10" fontId="106" fillId="24" borderId="10" xfId="0" applyNumberFormat="1" applyFont="1" applyFill="1" applyBorder="1"/>
    <xf numFmtId="10" fontId="56" fillId="24" borderId="10" xfId="0" applyNumberFormat="1" applyFont="1" applyFill="1" applyBorder="1"/>
    <xf numFmtId="167" fontId="56" fillId="24" borderId="10" xfId="2" applyNumberFormat="1" applyFont="1" applyFill="1" applyBorder="1" applyAlignment="1">
      <alignment horizontal="center"/>
    </xf>
    <xf numFmtId="10" fontId="55" fillId="24" borderId="10" xfId="0" applyNumberFormat="1" applyFont="1" applyFill="1" applyBorder="1"/>
    <xf numFmtId="0" fontId="122" fillId="0" borderId="0" xfId="0" applyFont="1" applyAlignment="1" applyProtection="1">
      <alignment horizontal="centerContinuous" vertical="center"/>
      <protection locked="0"/>
    </xf>
    <xf numFmtId="8" fontId="122" fillId="0" borderId="0" xfId="0" applyNumberFormat="1" applyFont="1" applyAlignment="1" applyProtection="1">
      <alignment horizontal="centerContinuous" vertical="center"/>
      <protection locked="0"/>
    </xf>
    <xf numFmtId="167" fontId="122" fillId="0" borderId="0" xfId="0" applyNumberFormat="1" applyFont="1" applyAlignment="1" applyProtection="1">
      <alignment horizontal="center" vertical="center"/>
      <protection locked="0"/>
    </xf>
    <xf numFmtId="0" fontId="123" fillId="0" borderId="0" xfId="0" applyFont="1" applyAlignment="1" applyProtection="1">
      <alignment horizontal="center" vertical="center" wrapText="1"/>
      <protection locked="0"/>
    </xf>
    <xf numFmtId="0" fontId="125" fillId="0" borderId="78" xfId="0" applyFont="1" applyBorder="1" applyAlignment="1">
      <alignment vertical="center"/>
    </xf>
    <xf numFmtId="4" fontId="70" fillId="0" borderId="0" xfId="0" applyNumberFormat="1" applyFont="1" applyAlignment="1">
      <alignment vertical="center"/>
    </xf>
    <xf numFmtId="167" fontId="75" fillId="0" borderId="0" xfId="0" applyNumberFormat="1" applyFont="1" applyAlignment="1">
      <alignment horizontal="right" vertical="center" wrapText="1"/>
    </xf>
    <xf numFmtId="0" fontId="80" fillId="0" borderId="10" xfId="0" applyFont="1" applyBorder="1" applyAlignment="1">
      <alignment horizontal="centerContinuous" vertical="center"/>
    </xf>
    <xf numFmtId="0" fontId="88" fillId="0" borderId="10" xfId="0" applyFont="1" applyBorder="1" applyAlignment="1" applyProtection="1">
      <alignment horizontal="centerContinuous" vertical="center"/>
      <protection locked="0"/>
    </xf>
    <xf numFmtId="10" fontId="89" fillId="0" borderId="10" xfId="0" applyNumberFormat="1" applyFont="1" applyBorder="1" applyAlignment="1">
      <alignment horizontal="centerContinuous" vertical="center" wrapText="1"/>
    </xf>
    <xf numFmtId="3" fontId="80" fillId="0" borderId="10" xfId="0" applyNumberFormat="1" applyFont="1" applyBorder="1" applyAlignment="1">
      <alignment horizontal="center" vertical="center"/>
    </xf>
    <xf numFmtId="0" fontId="56" fillId="32" borderId="68" xfId="0" applyFont="1" applyFill="1" applyBorder="1" applyAlignment="1">
      <alignment horizontal="left" vertical="center"/>
    </xf>
    <xf numFmtId="0" fontId="56" fillId="32" borderId="69" xfId="0" applyFont="1" applyFill="1" applyBorder="1"/>
    <xf numFmtId="4" fontId="70" fillId="32" borderId="69" xfId="0" applyNumberFormat="1" applyFont="1" applyFill="1" applyBorder="1" applyAlignment="1">
      <alignment vertical="center"/>
    </xf>
    <xf numFmtId="167" fontId="75" fillId="32" borderId="70" xfId="0" applyNumberFormat="1" applyFont="1" applyFill="1" applyBorder="1" applyAlignment="1">
      <alignment horizontal="right" vertical="center" wrapText="1"/>
    </xf>
    <xf numFmtId="4" fontId="90" fillId="32" borderId="69" xfId="0" applyNumberFormat="1" applyFont="1" applyFill="1" applyBorder="1" applyAlignment="1">
      <alignment vertical="center"/>
    </xf>
    <xf numFmtId="4" fontId="70" fillId="32" borderId="69" xfId="0" applyNumberFormat="1" applyFont="1" applyFill="1" applyBorder="1" applyAlignment="1">
      <alignment vertical="center" wrapText="1"/>
    </xf>
    <xf numFmtId="167" fontId="56" fillId="32" borderId="70" xfId="0" applyNumberFormat="1" applyFont="1" applyFill="1" applyBorder="1"/>
    <xf numFmtId="0" fontId="75" fillId="32" borderId="68" xfId="0" applyFont="1" applyFill="1" applyBorder="1" applyAlignment="1">
      <alignment horizontal="left" vertical="center" wrapText="1"/>
    </xf>
    <xf numFmtId="167" fontId="75" fillId="32" borderId="10" xfId="2" applyNumberFormat="1" applyFont="1" applyFill="1" applyBorder="1" applyAlignment="1">
      <alignment horizontal="center" vertical="center"/>
    </xf>
    <xf numFmtId="167" fontId="75" fillId="32" borderId="10" xfId="2" applyNumberFormat="1" applyFont="1" applyFill="1" applyBorder="1" applyAlignment="1">
      <alignment horizontal="center" vertical="center" wrapText="1"/>
    </xf>
    <xf numFmtId="0" fontId="80" fillId="24" borderId="68" xfId="0" applyFont="1" applyFill="1" applyBorder="1" applyAlignment="1">
      <alignment horizontal="left" vertical="center"/>
    </xf>
    <xf numFmtId="4" fontId="70" fillId="24" borderId="69" xfId="0" applyNumberFormat="1" applyFont="1" applyFill="1" applyBorder="1" applyAlignment="1">
      <alignment vertical="center"/>
    </xf>
    <xf numFmtId="167" fontId="56" fillId="24" borderId="69" xfId="0" applyNumberFormat="1" applyFont="1" applyFill="1" applyBorder="1"/>
    <xf numFmtId="167" fontId="80" fillId="24" borderId="10" xfId="2" applyNumberFormat="1" applyFont="1" applyFill="1" applyBorder="1" applyAlignment="1">
      <alignment horizontal="center" vertical="center"/>
    </xf>
    <xf numFmtId="0" fontId="127" fillId="0" borderId="0" xfId="0" applyFont="1"/>
    <xf numFmtId="0" fontId="127" fillId="0" borderId="0" xfId="0" applyFont="1" applyProtection="1">
      <protection locked="0"/>
    </xf>
    <xf numFmtId="0" fontId="128" fillId="0" borderId="0" xfId="0" applyFont="1" applyProtection="1">
      <protection locked="0"/>
    </xf>
    <xf numFmtId="167" fontId="93" fillId="25" borderId="19" xfId="2" applyNumberFormat="1" applyFont="1" applyFill="1" applyBorder="1" applyAlignment="1">
      <alignment horizontal="center" vertical="center"/>
    </xf>
    <xf numFmtId="0" fontId="93" fillId="25" borderId="78" xfId="0" applyFont="1" applyFill="1" applyBorder="1" applyAlignment="1">
      <alignment horizontal="centerContinuous" vertical="center"/>
    </xf>
    <xf numFmtId="0" fontId="129" fillId="25" borderId="19" xfId="0" applyFont="1" applyFill="1" applyBorder="1" applyAlignment="1">
      <alignment horizontal="centerContinuous"/>
    </xf>
    <xf numFmtId="4" fontId="129" fillId="25" borderId="19" xfId="0" applyNumberFormat="1" applyFont="1" applyFill="1" applyBorder="1" applyAlignment="1" applyProtection="1">
      <alignment horizontal="centerContinuous" vertical="center"/>
      <protection locked="0"/>
    </xf>
    <xf numFmtId="0" fontId="129" fillId="25" borderId="19" xfId="0" applyFont="1" applyFill="1" applyBorder="1" applyAlignment="1" applyProtection="1">
      <alignment horizontal="centerContinuous" vertical="center" wrapText="1"/>
      <protection locked="0"/>
    </xf>
    <xf numFmtId="0" fontId="91" fillId="0" borderId="77" xfId="0" applyFont="1" applyBorder="1" applyAlignment="1">
      <alignment horizontal="left" vertical="center"/>
    </xf>
    <xf numFmtId="0" fontId="116" fillId="0" borderId="0" xfId="0" applyFont="1" applyAlignment="1">
      <alignment horizontal="left"/>
    </xf>
    <xf numFmtId="4" fontId="91" fillId="0" borderId="0" xfId="0" applyNumberFormat="1" applyFont="1" applyAlignment="1" applyProtection="1">
      <alignment horizontal="left" vertical="center"/>
      <protection locked="0"/>
    </xf>
    <xf numFmtId="0" fontId="68" fillId="25" borderId="10" xfId="0" applyFont="1" applyFill="1" applyBorder="1"/>
    <xf numFmtId="167" fontId="68" fillId="25" borderId="10" xfId="2" applyNumberFormat="1" applyFont="1" applyFill="1" applyBorder="1" applyAlignment="1">
      <alignment horizontal="center" vertical="center"/>
    </xf>
    <xf numFmtId="44" fontId="62" fillId="0" borderId="0" xfId="2" applyFont="1" applyFill="1" applyBorder="1"/>
    <xf numFmtId="0" fontId="67" fillId="27" borderId="10" xfId="0" applyFont="1" applyFill="1" applyBorder="1" applyAlignment="1">
      <alignment horizontal="centerContinuous" vertical="center"/>
    </xf>
    <xf numFmtId="0" fontId="73" fillId="27" borderId="10" xfId="0" applyFont="1" applyFill="1" applyBorder="1" applyAlignment="1" applyProtection="1">
      <alignment horizontal="centerContinuous"/>
      <protection locked="0"/>
    </xf>
    <xf numFmtId="0" fontId="67" fillId="27" borderId="10" xfId="0" applyFont="1" applyFill="1" applyBorder="1" applyAlignment="1">
      <alignment horizontal="centerContinuous"/>
    </xf>
    <xf numFmtId="167" fontId="80" fillId="27" borderId="10" xfId="0" applyNumberFormat="1" applyFont="1" applyFill="1" applyBorder="1" applyAlignment="1">
      <alignment horizontal="center" vertical="center"/>
    </xf>
    <xf numFmtId="0" fontId="73" fillId="27" borderId="10" xfId="0" applyFont="1" applyFill="1" applyBorder="1" applyAlignment="1">
      <alignment horizontal="centerContinuous"/>
    </xf>
    <xf numFmtId="0" fontId="100" fillId="34" borderId="77" xfId="0" applyFont="1" applyFill="1" applyBorder="1" applyAlignment="1">
      <alignment horizontal="centerContinuous" vertical="center"/>
    </xf>
    <xf numFmtId="0" fontId="101" fillId="0" borderId="0" xfId="0" applyFont="1" applyProtection="1">
      <protection locked="0"/>
    </xf>
    <xf numFmtId="0" fontId="99" fillId="0" borderId="0" xfId="0" applyFont="1" applyProtection="1">
      <protection locked="0"/>
    </xf>
    <xf numFmtId="4" fontId="116" fillId="0" borderId="0" xfId="0" applyNumberFormat="1" applyFont="1" applyAlignment="1">
      <alignment vertical="center"/>
    </xf>
    <xf numFmtId="167" fontId="62" fillId="0" borderId="0" xfId="0" applyNumberFormat="1" applyFont="1"/>
    <xf numFmtId="4" fontId="100" fillId="34" borderId="0" xfId="0" applyNumberFormat="1" applyFont="1" applyFill="1" applyAlignment="1">
      <alignment horizontal="centerContinuous"/>
    </xf>
    <xf numFmtId="0" fontId="100" fillId="34" borderId="0" xfId="0" applyFont="1" applyFill="1" applyAlignment="1">
      <alignment horizontal="centerContinuous"/>
    </xf>
    <xf numFmtId="4" fontId="99" fillId="0" borderId="0" xfId="0" applyNumberFormat="1" applyFont="1" applyAlignment="1">
      <alignment vertical="center"/>
    </xf>
    <xf numFmtId="0" fontId="93" fillId="0" borderId="77" xfId="0" applyFont="1" applyBorder="1" applyAlignment="1">
      <alignment horizontal="left" vertical="center"/>
    </xf>
    <xf numFmtId="4" fontId="93" fillId="0" borderId="0" xfId="0" applyNumberFormat="1" applyFont="1"/>
    <xf numFmtId="4" fontId="91" fillId="0" borderId="0" xfId="0" applyNumberFormat="1" applyFont="1" applyAlignment="1">
      <alignment vertical="center"/>
    </xf>
    <xf numFmtId="0" fontId="103" fillId="0" borderId="0" xfId="0" applyFont="1" applyAlignment="1" applyProtection="1">
      <alignment horizontal="left" vertical="top"/>
      <protection locked="0"/>
    </xf>
    <xf numFmtId="44" fontId="59" fillId="0" borderId="0" xfId="2" applyFont="1" applyFill="1" applyBorder="1" applyAlignment="1" applyProtection="1">
      <alignment horizontal="left"/>
      <protection locked="0"/>
    </xf>
    <xf numFmtId="0" fontId="59" fillId="0" borderId="10" xfId="0" applyFont="1" applyBorder="1" applyAlignment="1" applyProtection="1">
      <alignment horizontal="left" wrapText="1"/>
      <protection locked="0"/>
    </xf>
    <xf numFmtId="44" fontId="59" fillId="0" borderId="10" xfId="2" applyFont="1" applyFill="1" applyBorder="1" applyAlignment="1" applyProtection="1">
      <alignment horizontal="center" vertical="center" wrapText="1"/>
      <protection locked="0"/>
    </xf>
    <xf numFmtId="0" fontId="59" fillId="0" borderId="10" xfId="18" applyFont="1" applyBorder="1" applyAlignment="1">
      <alignment horizontal="center" wrapText="1"/>
    </xf>
    <xf numFmtId="0" fontId="61" fillId="0" borderId="10" xfId="0" applyFont="1" applyBorder="1" applyAlignment="1" applyProtection="1">
      <alignment horizontal="center" vertical="center" wrapText="1"/>
      <protection locked="0"/>
    </xf>
    <xf numFmtId="167" fontId="61" fillId="0" borderId="10" xfId="19" applyNumberFormat="1" applyFont="1" applyFill="1" applyBorder="1" applyAlignment="1" applyProtection="1">
      <alignment horizontal="center" vertical="center" wrapText="1"/>
      <protection locked="0"/>
    </xf>
    <xf numFmtId="0" fontId="92" fillId="34" borderId="10" xfId="0" applyFont="1" applyFill="1" applyBorder="1" applyAlignment="1" applyProtection="1">
      <alignment horizontal="center" vertical="center" wrapText="1"/>
      <protection locked="0"/>
    </xf>
    <xf numFmtId="167" fontId="92" fillId="34" borderId="10" xfId="19" applyNumberFormat="1" applyFont="1" applyFill="1" applyBorder="1" applyAlignment="1" applyProtection="1">
      <alignment horizontal="center" vertical="center" wrapText="1"/>
      <protection locked="0"/>
    </xf>
    <xf numFmtId="0" fontId="61" fillId="0" borderId="10" xfId="15" applyFont="1" applyBorder="1" applyAlignment="1" applyProtection="1">
      <alignment horizontal="center" vertical="top" wrapText="1"/>
      <protection locked="0"/>
    </xf>
    <xf numFmtId="167" fontId="61" fillId="0" borderId="10" xfId="16" applyNumberFormat="1" applyFont="1" applyFill="1" applyBorder="1" applyAlignment="1">
      <alignment horizontal="center" vertical="top"/>
    </xf>
    <xf numFmtId="167" fontId="91" fillId="0" borderId="0" xfId="2" applyNumberFormat="1" applyFont="1" applyFill="1" applyBorder="1" applyAlignment="1">
      <alignment horizontal="center" vertical="center" wrapText="1"/>
    </xf>
    <xf numFmtId="0" fontId="91" fillId="0" borderId="0" xfId="0" applyFont="1" applyAlignment="1" applyProtection="1">
      <alignment horizontal="right" vertical="center" wrapText="1"/>
      <protection locked="0"/>
    </xf>
    <xf numFmtId="0" fontId="91" fillId="0" borderId="0" xfId="0" applyFont="1" applyAlignment="1">
      <alignment horizontal="right"/>
    </xf>
    <xf numFmtId="167" fontId="91" fillId="0" borderId="0" xfId="2" applyNumberFormat="1" applyFont="1" applyFill="1" applyBorder="1" applyAlignment="1">
      <alignment horizontal="center" vertical="center"/>
    </xf>
    <xf numFmtId="0" fontId="55" fillId="0" borderId="10" xfId="0" applyFont="1" applyBorder="1" applyProtection="1">
      <protection locked="0"/>
    </xf>
    <xf numFmtId="167" fontId="55" fillId="32" borderId="10" xfId="0" applyNumberFormat="1" applyFont="1" applyFill="1" applyBorder="1" applyAlignment="1" applyProtection="1">
      <alignment horizontal="center" vertical="center"/>
      <protection locked="0"/>
    </xf>
    <xf numFmtId="167" fontId="55" fillId="18" borderId="10" xfId="0" applyNumberFormat="1" applyFont="1" applyFill="1" applyBorder="1" applyAlignment="1" applyProtection="1">
      <alignment horizontal="center" vertical="center"/>
      <protection locked="0"/>
    </xf>
    <xf numFmtId="9" fontId="56" fillId="18" borderId="10" xfId="3" applyFont="1" applyFill="1" applyBorder="1" applyAlignment="1">
      <alignment horizontal="center" vertical="center"/>
    </xf>
    <xf numFmtId="9" fontId="61" fillId="18" borderId="10" xfId="3" applyFont="1" applyFill="1" applyBorder="1" applyAlignment="1">
      <alignment horizontal="center" vertical="center"/>
    </xf>
    <xf numFmtId="0" fontId="100" fillId="34" borderId="0" xfId="0" applyFont="1" applyFill="1" applyAlignment="1">
      <alignment vertical="center"/>
    </xf>
    <xf numFmtId="0" fontId="3" fillId="0" borderId="10" xfId="0" applyFont="1" applyBorder="1" applyAlignment="1">
      <alignment horizontal="left" vertical="center"/>
    </xf>
    <xf numFmtId="0" fontId="109" fillId="0" borderId="10" xfId="0" applyFont="1" applyBorder="1" applyAlignment="1">
      <alignment horizontal="left" vertical="center"/>
    </xf>
    <xf numFmtId="0" fontId="10" fillId="0" borderId="10" xfId="0" applyFont="1" applyBorder="1" applyAlignment="1">
      <alignment horizontal="left" vertical="center"/>
    </xf>
    <xf numFmtId="14" fontId="109" fillId="0" borderId="10" xfId="0" applyNumberFormat="1" applyFont="1" applyBorder="1" applyAlignment="1">
      <alignment horizontal="left" vertical="center"/>
    </xf>
    <xf numFmtId="167" fontId="109" fillId="0" borderId="10" xfId="2" applyNumberFormat="1" applyFont="1" applyFill="1" applyBorder="1" applyAlignment="1">
      <alignment horizontal="left" vertical="center"/>
    </xf>
    <xf numFmtId="167" fontId="109" fillId="0" borderId="10" xfId="2" applyNumberFormat="1" applyFont="1" applyFill="1" applyBorder="1" applyAlignment="1">
      <alignment horizontal="left"/>
    </xf>
    <xf numFmtId="0" fontId="109" fillId="0" borderId="10" xfId="2" applyNumberFormat="1" applyFont="1" applyFill="1" applyBorder="1" applyAlignment="1">
      <alignment horizontal="left" vertical="center"/>
    </xf>
    <xf numFmtId="167" fontId="109" fillId="0" borderId="10" xfId="0" applyNumberFormat="1" applyFont="1" applyBorder="1" applyAlignment="1">
      <alignment horizontal="left" vertical="center"/>
    </xf>
    <xf numFmtId="0" fontId="3" fillId="0" borderId="10" xfId="0" applyFont="1" applyBorder="1" applyAlignment="1">
      <alignment horizontal="left" vertical="center" wrapText="1"/>
    </xf>
    <xf numFmtId="9" fontId="109" fillId="0" borderId="10" xfId="3" applyFont="1" applyFill="1" applyBorder="1" applyAlignment="1">
      <alignment horizontal="left" vertical="center"/>
    </xf>
    <xf numFmtId="167" fontId="6" fillId="0" borderId="10" xfId="2" applyNumberFormat="1" applyFont="1" applyFill="1" applyBorder="1" applyAlignment="1">
      <alignment horizontal="left" vertical="center"/>
    </xf>
    <xf numFmtId="10" fontId="109" fillId="0" borderId="10" xfId="3" applyNumberFormat="1" applyFont="1" applyFill="1" applyBorder="1" applyAlignment="1">
      <alignment horizontal="left" vertical="center"/>
    </xf>
    <xf numFmtId="0" fontId="3" fillId="5" borderId="10" xfId="0" applyFont="1" applyFill="1" applyBorder="1" applyAlignment="1">
      <alignment horizontal="left" vertical="center"/>
    </xf>
    <xf numFmtId="167" fontId="3" fillId="5" borderId="10" xfId="2" applyNumberFormat="1" applyFont="1" applyFill="1" applyBorder="1" applyAlignment="1">
      <alignment horizontal="left" vertical="center"/>
    </xf>
    <xf numFmtId="167" fontId="64" fillId="0" borderId="0" xfId="2" applyNumberFormat="1" applyFont="1" applyFill="1" applyBorder="1" applyAlignment="1">
      <alignment horizontal="left"/>
    </xf>
    <xf numFmtId="167" fontId="109" fillId="5" borderId="10" xfId="0" applyNumberFormat="1" applyFont="1" applyFill="1" applyBorder="1" applyAlignment="1">
      <alignment horizontal="left" vertical="center"/>
    </xf>
    <xf numFmtId="170" fontId="109" fillId="5" borderId="10" xfId="3" applyNumberFormat="1" applyFont="1" applyFill="1" applyBorder="1" applyAlignment="1">
      <alignment horizontal="left" vertical="center"/>
    </xf>
    <xf numFmtId="0" fontId="105" fillId="0" borderId="0" xfId="0" applyFont="1" applyAlignment="1">
      <alignment horizontal="center" vertical="center"/>
    </xf>
    <xf numFmtId="0" fontId="130" fillId="0" borderId="0" xfId="0" applyFont="1"/>
    <xf numFmtId="0" fontId="56" fillId="0" borderId="85" xfId="0" applyFont="1" applyBorder="1"/>
    <xf numFmtId="0" fontId="56" fillId="0" borderId="85" xfId="0" applyFont="1" applyBorder="1" applyAlignment="1">
      <alignment horizontal="left" vertical="top" wrapText="1"/>
    </xf>
    <xf numFmtId="0" fontId="55" fillId="0" borderId="85" xfId="0" applyFont="1" applyBorder="1" applyAlignment="1">
      <alignment horizontal="center"/>
    </xf>
    <xf numFmtId="0" fontId="56" fillId="0" borderId="85" xfId="0" applyFont="1" applyBorder="1" applyAlignment="1">
      <alignment horizontal="center"/>
    </xf>
    <xf numFmtId="0" fontId="65" fillId="0" borderId="85" xfId="4" applyFont="1" applyBorder="1" applyAlignment="1">
      <alignment horizontal="center"/>
    </xf>
    <xf numFmtId="0" fontId="56" fillId="0" borderId="84" xfId="0" applyFont="1" applyBorder="1"/>
    <xf numFmtId="0" fontId="56" fillId="0" borderId="83" xfId="0" applyFont="1" applyBorder="1" applyAlignment="1">
      <alignment wrapText="1"/>
    </xf>
    <xf numFmtId="0" fontId="56" fillId="0" borderId="85" xfId="0" applyFont="1" applyBorder="1" applyAlignment="1">
      <alignment wrapText="1"/>
    </xf>
    <xf numFmtId="0" fontId="113" fillId="32" borderId="0" xfId="0" applyFont="1" applyFill="1"/>
    <xf numFmtId="0" fontId="62" fillId="0" borderId="68" xfId="0" applyFont="1" applyBorder="1" applyAlignment="1">
      <alignment vertical="center"/>
    </xf>
    <xf numFmtId="2" fontId="73" fillId="0" borderId="70" xfId="0" applyNumberFormat="1" applyFont="1" applyBorder="1" applyAlignment="1" applyProtection="1">
      <alignment vertical="center"/>
      <protection locked="0"/>
    </xf>
    <xf numFmtId="0" fontId="56" fillId="0" borderId="10" xfId="0" applyFont="1" applyBorder="1" applyAlignment="1">
      <alignment horizontal="center"/>
    </xf>
    <xf numFmtId="165" fontId="56" fillId="24" borderId="10" xfId="1" applyNumberFormat="1" applyFont="1" applyFill="1" applyBorder="1" applyAlignment="1">
      <alignment horizontal="center" vertical="center"/>
    </xf>
    <xf numFmtId="40" fontId="55" fillId="24" borderId="10" xfId="0" applyNumberFormat="1" applyFont="1" applyFill="1" applyBorder="1" applyAlignment="1">
      <alignment horizontal="center" vertical="center"/>
    </xf>
    <xf numFmtId="44" fontId="56" fillId="24" borderId="8" xfId="2" applyFont="1" applyFill="1" applyBorder="1" applyAlignment="1">
      <alignment horizontal="center" vertical="center"/>
    </xf>
    <xf numFmtId="0" fontId="61" fillId="24" borderId="8" xfId="1" applyNumberFormat="1" applyFont="1" applyFill="1" applyBorder="1" applyAlignment="1">
      <alignment horizontal="center" vertical="center"/>
    </xf>
    <xf numFmtId="9" fontId="61" fillId="24" borderId="8" xfId="3" applyFont="1" applyFill="1" applyBorder="1" applyAlignment="1">
      <alignment horizontal="center" vertical="center"/>
    </xf>
    <xf numFmtId="44" fontId="56" fillId="24" borderId="10" xfId="2" applyFont="1" applyFill="1" applyBorder="1" applyAlignment="1">
      <alignment horizontal="center" vertical="center"/>
    </xf>
    <xf numFmtId="1" fontId="56" fillId="24" borderId="10" xfId="2" applyNumberFormat="1" applyFont="1" applyFill="1" applyBorder="1" applyAlignment="1">
      <alignment horizontal="center" vertical="center"/>
    </xf>
    <xf numFmtId="9" fontId="61" fillId="24" borderId="10" xfId="3" applyFont="1" applyFill="1" applyBorder="1" applyAlignment="1">
      <alignment horizontal="center" vertical="center"/>
    </xf>
    <xf numFmtId="44" fontId="56" fillId="0" borderId="10" xfId="0" applyNumberFormat="1" applyFont="1" applyBorder="1" applyAlignment="1">
      <alignment horizontal="center" vertical="center"/>
    </xf>
    <xf numFmtId="0" fontId="55" fillId="0" borderId="10" xfId="0" applyFont="1" applyBorder="1" applyAlignment="1">
      <alignment horizontal="center" vertical="center"/>
    </xf>
    <xf numFmtId="9" fontId="61" fillId="0" borderId="14" xfId="3" applyFont="1" applyBorder="1" applyAlignment="1">
      <alignment horizontal="center" vertical="center"/>
    </xf>
    <xf numFmtId="0" fontId="56" fillId="24" borderId="10" xfId="1" applyNumberFormat="1" applyFont="1" applyFill="1" applyBorder="1" applyAlignment="1">
      <alignment horizontal="center" vertical="center"/>
    </xf>
    <xf numFmtId="0" fontId="56" fillId="24" borderId="10" xfId="2" applyNumberFormat="1" applyFont="1" applyFill="1" applyBorder="1" applyAlignment="1">
      <alignment horizontal="center" vertical="center"/>
    </xf>
    <xf numFmtId="9" fontId="61" fillId="0" borderId="10" xfId="3" applyFont="1" applyBorder="1" applyAlignment="1">
      <alignment horizontal="center" vertical="center"/>
    </xf>
    <xf numFmtId="44" fontId="55" fillId="18" borderId="10" xfId="2" applyFont="1" applyFill="1" applyBorder="1" applyAlignment="1">
      <alignment horizontal="center" vertical="center"/>
    </xf>
    <xf numFmtId="165" fontId="55" fillId="18" borderId="10" xfId="0" applyNumberFormat="1" applyFont="1" applyFill="1" applyBorder="1" applyAlignment="1">
      <alignment horizontal="center" vertical="center"/>
    </xf>
    <xf numFmtId="44" fontId="55" fillId="18" borderId="10" xfId="0" applyNumberFormat="1" applyFont="1" applyFill="1" applyBorder="1" applyAlignment="1">
      <alignment horizontal="center" vertical="center"/>
    </xf>
    <xf numFmtId="1" fontId="55" fillId="18" borderId="10" xfId="0" applyNumberFormat="1" applyFont="1" applyFill="1" applyBorder="1" applyAlignment="1">
      <alignment horizontal="center" vertical="center"/>
    </xf>
    <xf numFmtId="9" fontId="55" fillId="18" borderId="10" xfId="3" applyFont="1" applyFill="1" applyBorder="1" applyAlignment="1">
      <alignment horizontal="center" vertical="center"/>
    </xf>
    <xf numFmtId="0" fontId="73" fillId="26" borderId="69" xfId="0" applyFont="1" applyFill="1" applyBorder="1" applyAlignment="1" applyProtection="1">
      <alignment horizontal="center" vertical="center"/>
      <protection locked="0"/>
    </xf>
    <xf numFmtId="0" fontId="73" fillId="0" borderId="10" xfId="0" applyFont="1" applyBorder="1" applyAlignment="1" applyProtection="1">
      <alignment horizontal="center"/>
      <protection locked="0"/>
    </xf>
    <xf numFmtId="0" fontId="74" fillId="26" borderId="69" xfId="0" applyFont="1" applyFill="1" applyBorder="1" applyAlignment="1" applyProtection="1">
      <alignment horizontal="center" vertical="center"/>
      <protection locked="0"/>
    </xf>
    <xf numFmtId="167" fontId="68" fillId="25" borderId="10" xfId="2" applyNumberFormat="1" applyFont="1" applyFill="1" applyBorder="1" applyAlignment="1">
      <alignment horizontal="center"/>
    </xf>
    <xf numFmtId="167" fontId="73" fillId="27" borderId="68" xfId="2" applyNumberFormat="1" applyFont="1" applyFill="1" applyBorder="1" applyAlignment="1" applyProtection="1">
      <alignment horizontal="center" vertical="center"/>
      <protection locked="0"/>
    </xf>
    <xf numFmtId="0" fontId="73" fillId="44" borderId="105" xfId="0" applyFont="1" applyFill="1" applyBorder="1" applyProtection="1">
      <protection locked="0"/>
    </xf>
    <xf numFmtId="0" fontId="75" fillId="27" borderId="10" xfId="0" applyFont="1" applyFill="1" applyBorder="1" applyAlignment="1" applyProtection="1">
      <alignment horizontal="center" vertical="center"/>
      <protection locked="0"/>
    </xf>
    <xf numFmtId="9" fontId="109" fillId="0" borderId="10" xfId="3" applyFont="1" applyFill="1" applyBorder="1" applyAlignment="1">
      <alignment horizontal="left"/>
    </xf>
    <xf numFmtId="0" fontId="10" fillId="0" borderId="10" xfId="0" quotePrefix="1" applyFont="1" applyBorder="1" applyAlignment="1">
      <alignment horizontal="left"/>
    </xf>
    <xf numFmtId="0" fontId="87" fillId="0" borderId="0" xfId="0" applyFont="1" applyAlignment="1">
      <alignment horizontal="center" vertical="center"/>
    </xf>
    <xf numFmtId="0" fontId="56" fillId="5" borderId="0" xfId="0" applyFont="1" applyFill="1" applyAlignment="1">
      <alignment vertical="center"/>
    </xf>
    <xf numFmtId="0" fontId="0" fillId="30" borderId="0" xfId="12" applyFont="1" applyBorder="1"/>
    <xf numFmtId="8" fontId="0" fillId="30" borderId="0" xfId="12" applyNumberFormat="1" applyFont="1" applyBorder="1"/>
    <xf numFmtId="9" fontId="7" fillId="30" borderId="0" xfId="12" applyNumberFormat="1" applyFont="1" applyBorder="1"/>
    <xf numFmtId="8" fontId="2" fillId="5" borderId="0" xfId="13" applyNumberFormat="1" applyFont="1" applyFill="1" applyBorder="1"/>
    <xf numFmtId="0" fontId="67" fillId="0" borderId="68" xfId="0" applyFont="1" applyBorder="1" applyAlignment="1" applyProtection="1">
      <alignment horizontal="center" vertical="center"/>
      <protection locked="0"/>
    </xf>
    <xf numFmtId="0" fontId="67" fillId="27" borderId="69" xfId="0" applyFont="1" applyFill="1" applyBorder="1" applyAlignment="1" applyProtection="1">
      <alignment horizontal="center" vertical="center"/>
      <protection locked="0"/>
    </xf>
    <xf numFmtId="171" fontId="75" fillId="0" borderId="68" xfId="0" applyNumberFormat="1" applyFont="1" applyBorder="1" applyAlignment="1">
      <alignment horizontal="center"/>
    </xf>
    <xf numFmtId="0" fontId="73" fillId="0" borderId="68" xfId="0" applyFont="1" applyBorder="1"/>
    <xf numFmtId="0" fontId="73" fillId="0" borderId="68" xfId="0" applyFont="1" applyBorder="1" applyProtection="1">
      <protection locked="0"/>
    </xf>
    <xf numFmtId="0" fontId="75" fillId="0" borderId="68" xfId="0" applyFont="1" applyBorder="1"/>
    <xf numFmtId="1" fontId="67" fillId="0" borderId="70" xfId="0" applyNumberFormat="1" applyFont="1" applyBorder="1" applyAlignment="1" applyProtection="1">
      <alignment horizontal="center"/>
      <protection locked="0"/>
    </xf>
    <xf numFmtId="8" fontId="67" fillId="0" borderId="70" xfId="0" applyNumberFormat="1" applyFont="1" applyBorder="1" applyAlignment="1" applyProtection="1">
      <alignment horizontal="center" vertical="center" wrapText="1"/>
      <protection locked="0"/>
    </xf>
    <xf numFmtId="171" fontId="75" fillId="0" borderId="70" xfId="2" applyNumberFormat="1" applyFont="1" applyBorder="1" applyAlignment="1">
      <alignment horizontal="center"/>
    </xf>
    <xf numFmtId="0" fontId="73" fillId="0" borderId="70" xfId="0" applyFont="1" applyBorder="1"/>
    <xf numFmtId="0" fontId="73" fillId="0" borderId="70" xfId="0" applyFont="1" applyBorder="1" applyProtection="1">
      <protection locked="0"/>
    </xf>
    <xf numFmtId="0" fontId="75" fillId="0" borderId="70" xfId="0" applyFont="1" applyBorder="1"/>
    <xf numFmtId="44" fontId="73" fillId="27" borderId="70" xfId="2" applyFont="1" applyFill="1" applyBorder="1" applyAlignment="1" applyProtection="1">
      <alignment horizontal="center" vertical="center"/>
      <protection locked="0"/>
    </xf>
    <xf numFmtId="167" fontId="73" fillId="27" borderId="70" xfId="2" applyNumberFormat="1" applyFont="1" applyFill="1" applyBorder="1" applyAlignment="1" applyProtection="1">
      <alignment horizontal="center" vertical="center"/>
      <protection locked="0"/>
    </xf>
    <xf numFmtId="1" fontId="67" fillId="0" borderId="112" xfId="0" applyNumberFormat="1" applyFont="1" applyBorder="1" applyAlignment="1" applyProtection="1">
      <alignment horizontal="center"/>
      <protection locked="0"/>
    </xf>
    <xf numFmtId="0" fontId="67" fillId="0" borderId="113" xfId="0" applyFont="1" applyBorder="1" applyAlignment="1" applyProtection="1">
      <alignment horizontal="center" vertical="center" wrapText="1"/>
      <protection locked="0"/>
    </xf>
    <xf numFmtId="44" fontId="67" fillId="27" borderId="113" xfId="2" applyFont="1" applyFill="1" applyBorder="1" applyAlignment="1" applyProtection="1">
      <alignment horizontal="center" vertical="center" wrapText="1"/>
      <protection locked="0"/>
    </xf>
    <xf numFmtId="171" fontId="75" fillId="0" borderId="113" xfId="2" applyNumberFormat="1" applyFont="1" applyBorder="1" applyAlignment="1">
      <alignment horizontal="center"/>
    </xf>
    <xf numFmtId="44" fontId="73" fillId="26" borderId="113" xfId="2" applyFont="1" applyFill="1" applyBorder="1" applyAlignment="1" applyProtection="1">
      <alignment horizontal="center" vertical="center" wrapText="1"/>
      <protection locked="0"/>
    </xf>
    <xf numFmtId="0" fontId="73" fillId="0" borderId="113" xfId="0" applyFont="1" applyBorder="1"/>
    <xf numFmtId="44" fontId="73" fillId="26" borderId="113" xfId="2" applyFont="1" applyFill="1" applyBorder="1" applyAlignment="1" applyProtection="1">
      <alignment horizontal="center" vertical="center"/>
      <protection locked="0"/>
    </xf>
    <xf numFmtId="0" fontId="73" fillId="0" borderId="113" xfId="0" applyFont="1" applyBorder="1" applyProtection="1">
      <protection locked="0"/>
    </xf>
    <xf numFmtId="0" fontId="75" fillId="0" borderId="113" xfId="0" applyFont="1" applyBorder="1"/>
    <xf numFmtId="44" fontId="79" fillId="18" borderId="113" xfId="2" applyFont="1" applyFill="1" applyBorder="1" applyAlignment="1" applyProtection="1">
      <alignment horizontal="center" vertical="center"/>
      <protection locked="0"/>
    </xf>
    <xf numFmtId="44" fontId="73" fillId="27" borderId="113" xfId="2" applyFont="1" applyFill="1" applyBorder="1" applyAlignment="1" applyProtection="1">
      <alignment horizontal="center" vertical="center"/>
      <protection locked="0"/>
    </xf>
    <xf numFmtId="167" fontId="73" fillId="27" borderId="113" xfId="2" applyNumberFormat="1" applyFont="1" applyFill="1" applyBorder="1" applyAlignment="1" applyProtection="1">
      <alignment horizontal="center" vertical="center"/>
      <protection locked="0"/>
    </xf>
    <xf numFmtId="44" fontId="104" fillId="25" borderId="114" xfId="2" applyFont="1" applyFill="1" applyBorder="1" applyAlignment="1" applyProtection="1">
      <alignment horizontal="center" vertical="center"/>
      <protection locked="0"/>
    </xf>
    <xf numFmtId="167" fontId="67" fillId="27" borderId="70" xfId="2" applyNumberFormat="1" applyFont="1" applyFill="1" applyBorder="1" applyAlignment="1" applyProtection="1">
      <alignment horizontal="center" vertical="center" wrapText="1"/>
      <protection locked="0"/>
    </xf>
    <xf numFmtId="167" fontId="67" fillId="27" borderId="70" xfId="2" applyNumberFormat="1" applyFont="1" applyFill="1" applyBorder="1" applyAlignment="1" applyProtection="1">
      <alignment horizontal="center" vertical="center"/>
      <protection locked="0"/>
    </xf>
    <xf numFmtId="167" fontId="67" fillId="27" borderId="113" xfId="2" applyNumberFormat="1" applyFont="1" applyFill="1" applyBorder="1" applyAlignment="1" applyProtection="1">
      <alignment horizontal="center" vertical="center" wrapText="1"/>
      <protection locked="0"/>
    </xf>
    <xf numFmtId="167" fontId="73" fillId="26" borderId="113" xfId="2" applyNumberFormat="1" applyFont="1" applyFill="1" applyBorder="1" applyAlignment="1" applyProtection="1">
      <alignment horizontal="center" vertical="center" wrapText="1"/>
      <protection locked="0"/>
    </xf>
    <xf numFmtId="167" fontId="73" fillId="26" borderId="113" xfId="2" applyNumberFormat="1" applyFont="1" applyFill="1" applyBorder="1" applyAlignment="1" applyProtection="1">
      <alignment horizontal="center" vertical="center"/>
      <protection locked="0"/>
    </xf>
    <xf numFmtId="167" fontId="73" fillId="26" borderId="113" xfId="0" applyNumberFormat="1" applyFont="1" applyFill="1" applyBorder="1" applyAlignment="1" applyProtection="1">
      <alignment horizontal="center" vertical="center"/>
      <protection locked="0"/>
    </xf>
    <xf numFmtId="167" fontId="79" fillId="18" borderId="113" xfId="0" applyNumberFormat="1" applyFont="1" applyFill="1" applyBorder="1" applyAlignment="1" applyProtection="1">
      <alignment horizontal="center" vertical="center"/>
      <protection locked="0"/>
    </xf>
    <xf numFmtId="167" fontId="67" fillId="27" borderId="113" xfId="2" applyNumberFormat="1" applyFont="1" applyFill="1" applyBorder="1" applyAlignment="1" applyProtection="1">
      <alignment horizontal="center" vertical="center"/>
      <protection locked="0"/>
    </xf>
    <xf numFmtId="167" fontId="104" fillId="25" borderId="114" xfId="2" applyNumberFormat="1" applyFont="1" applyFill="1" applyBorder="1" applyAlignment="1" applyProtection="1">
      <alignment horizontal="center" vertical="center"/>
      <protection locked="0"/>
    </xf>
    <xf numFmtId="0" fontId="80" fillId="27" borderId="69" xfId="0" applyFont="1" applyFill="1" applyBorder="1" applyAlignment="1" applyProtection="1">
      <alignment horizontal="center" vertical="center"/>
      <protection locked="0"/>
    </xf>
    <xf numFmtId="44" fontId="67" fillId="27" borderId="115" xfId="2" applyFont="1" applyFill="1" applyBorder="1" applyAlignment="1" applyProtection="1">
      <alignment horizontal="center" vertical="center" wrapText="1"/>
      <protection locked="0"/>
    </xf>
    <xf numFmtId="167" fontId="67" fillId="27" borderId="115" xfId="2" applyNumberFormat="1" applyFont="1" applyFill="1" applyBorder="1" applyAlignment="1" applyProtection="1">
      <alignment horizontal="center" vertical="center" wrapText="1"/>
      <protection locked="0"/>
    </xf>
    <xf numFmtId="0" fontId="68" fillId="0" borderId="71" xfId="0" applyFont="1" applyBorder="1"/>
    <xf numFmtId="0" fontId="133" fillId="0" borderId="0" xfId="0" applyFont="1" applyProtection="1">
      <protection locked="0"/>
    </xf>
    <xf numFmtId="0" fontId="66" fillId="0" borderId="0" xfId="0" applyFont="1" applyAlignment="1">
      <alignment horizontal="center" vertical="center"/>
    </xf>
    <xf numFmtId="0" fontId="21" fillId="0" borderId="0" xfId="0" applyFont="1" applyAlignment="1">
      <alignment horizontal="center"/>
    </xf>
    <xf numFmtId="0" fontId="24" fillId="0" borderId="16" xfId="0" applyFont="1" applyBorder="1" applyAlignment="1">
      <alignment horizontal="center"/>
    </xf>
    <xf numFmtId="0" fontId="24" fillId="0" borderId="21" xfId="0" applyFont="1" applyBorder="1" applyAlignment="1">
      <alignment horizontal="center"/>
    </xf>
    <xf numFmtId="0" fontId="24" fillId="0" borderId="15" xfId="0" applyFont="1" applyBorder="1" applyAlignment="1">
      <alignment horizontal="center"/>
    </xf>
    <xf numFmtId="0" fontId="25" fillId="0" borderId="2" xfId="0" applyFont="1" applyBorder="1" applyAlignment="1">
      <alignment horizontal="center"/>
    </xf>
    <xf numFmtId="0" fontId="26" fillId="13" borderId="0" xfId="0" applyFont="1" applyFill="1" applyAlignment="1">
      <alignment horizontal="left" wrapText="1"/>
    </xf>
    <xf numFmtId="0" fontId="9" fillId="2" borderId="16" xfId="0" applyFont="1" applyFill="1" applyBorder="1" applyAlignment="1">
      <alignment horizontal="center"/>
    </xf>
    <xf numFmtId="0" fontId="9" fillId="2" borderId="21" xfId="0" applyFont="1" applyFill="1" applyBorder="1" applyAlignment="1">
      <alignment horizontal="center"/>
    </xf>
    <xf numFmtId="0" fontId="9" fillId="2" borderId="15" xfId="0" applyFont="1" applyFill="1" applyBorder="1" applyAlignment="1">
      <alignment horizontal="center"/>
    </xf>
    <xf numFmtId="0" fontId="0" fillId="0" borderId="0" xfId="0" applyAlignment="1">
      <alignment horizontal="center" wrapText="1"/>
    </xf>
    <xf numFmtId="0" fontId="3" fillId="2" borderId="0" xfId="0" applyFont="1" applyFill="1" applyAlignment="1">
      <alignment horizontal="center" wrapText="1"/>
    </xf>
    <xf numFmtId="0" fontId="3" fillId="2" borderId="71" xfId="0" applyFont="1" applyFill="1" applyBorder="1" applyAlignment="1">
      <alignment horizontal="center" wrapText="1"/>
    </xf>
    <xf numFmtId="0" fontId="12" fillId="22" borderId="17" xfId="0" applyFont="1" applyFill="1" applyBorder="1" applyAlignment="1">
      <alignment horizontal="center" vertical="center" wrapText="1"/>
    </xf>
    <xf numFmtId="0" fontId="12" fillId="22" borderId="0" xfId="0" applyFont="1" applyFill="1" applyAlignment="1">
      <alignment horizontal="center" vertical="center" wrapText="1"/>
    </xf>
    <xf numFmtId="0" fontId="3" fillId="0" borderId="0" xfId="0" applyFont="1" applyAlignment="1">
      <alignment horizontal="center"/>
    </xf>
    <xf numFmtId="0" fontId="11" fillId="0" borderId="0" xfId="0" applyFont="1" applyAlignment="1">
      <alignment horizontal="center"/>
    </xf>
    <xf numFmtId="0" fontId="2" fillId="0" borderId="10" xfId="0" applyFont="1" applyBorder="1" applyAlignment="1">
      <alignment horizontal="center"/>
    </xf>
    <xf numFmtId="14" fontId="3" fillId="0" borderId="0" xfId="0" applyNumberFormat="1" applyFont="1" applyAlignment="1">
      <alignment horizontal="center"/>
    </xf>
    <xf numFmtId="0" fontId="9" fillId="0" borderId="33" xfId="0" applyFont="1" applyBorder="1" applyAlignment="1">
      <alignment horizontal="center"/>
    </xf>
    <xf numFmtId="0" fontId="9" fillId="0" borderId="34" xfId="0" applyFont="1" applyBorder="1" applyAlignment="1">
      <alignment horizontal="center"/>
    </xf>
    <xf numFmtId="0" fontId="9" fillId="0" borderId="35" xfId="0" applyFont="1" applyBorder="1" applyAlignment="1">
      <alignment horizontal="center"/>
    </xf>
    <xf numFmtId="0" fontId="44" fillId="4" borderId="0" xfId="0" applyFont="1" applyFill="1" applyAlignment="1">
      <alignment horizontal="center" vertical="top" wrapText="1"/>
    </xf>
    <xf numFmtId="0" fontId="44" fillId="4" borderId="52" xfId="0" applyFont="1" applyFill="1" applyBorder="1" applyAlignment="1">
      <alignment horizontal="center" vertical="top" wrapText="1"/>
    </xf>
    <xf numFmtId="0" fontId="45" fillId="0" borderId="49" xfId="0" applyFont="1" applyBorder="1" applyAlignment="1">
      <alignment horizontal="center" vertical="center"/>
    </xf>
    <xf numFmtId="0" fontId="45" fillId="0" borderId="50" xfId="0" applyFont="1" applyBorder="1" applyAlignment="1">
      <alignment horizontal="center" vertical="center"/>
    </xf>
    <xf numFmtId="0" fontId="2" fillId="30" borderId="85" xfId="12" applyFont="1" applyBorder="1" applyAlignment="1">
      <alignment horizontal="center" vertical="center" wrapText="1"/>
    </xf>
    <xf numFmtId="0" fontId="2" fillId="30" borderId="84" xfId="12" applyFont="1" applyBorder="1" applyAlignment="1">
      <alignment horizontal="center" vertical="center" wrapText="1"/>
    </xf>
    <xf numFmtId="0" fontId="59" fillId="0" borderId="10" xfId="0" applyFont="1" applyBorder="1" applyAlignment="1">
      <alignment horizontal="center" vertical="center"/>
    </xf>
    <xf numFmtId="10" fontId="67" fillId="0" borderId="0" xfId="3" applyNumberFormat="1" applyFont="1" applyFill="1" applyBorder="1" applyAlignment="1">
      <alignment horizontal="center" vertical="center"/>
    </xf>
    <xf numFmtId="0" fontId="87" fillId="0" borderId="29" xfId="0" applyFont="1" applyBorder="1" applyAlignment="1">
      <alignment horizontal="center" vertical="center"/>
    </xf>
    <xf numFmtId="0" fontId="87" fillId="0" borderId="24" xfId="0" applyFont="1" applyBorder="1" applyAlignment="1">
      <alignment horizontal="center" vertical="center"/>
    </xf>
    <xf numFmtId="0" fontId="87" fillId="0" borderId="30" xfId="0" applyFont="1" applyBorder="1" applyAlignment="1">
      <alignment horizontal="center" vertical="center"/>
    </xf>
    <xf numFmtId="0" fontId="87" fillId="0" borderId="31" xfId="0" applyFont="1" applyBorder="1" applyAlignment="1">
      <alignment horizontal="center" vertical="center"/>
    </xf>
    <xf numFmtId="0" fontId="87" fillId="0" borderId="0" xfId="0" applyFont="1" applyAlignment="1">
      <alignment horizontal="center" vertical="center"/>
    </xf>
    <xf numFmtId="0" fontId="87" fillId="0" borderId="11" xfId="0" applyFont="1" applyBorder="1" applyAlignment="1">
      <alignment horizontal="center" vertical="center"/>
    </xf>
    <xf numFmtId="0" fontId="87" fillId="0" borderId="32" xfId="0" applyFont="1" applyBorder="1" applyAlignment="1">
      <alignment horizontal="center" vertical="center"/>
    </xf>
    <xf numFmtId="0" fontId="87" fillId="0" borderId="19" xfId="0" applyFont="1" applyBorder="1" applyAlignment="1">
      <alignment horizontal="center" vertical="center"/>
    </xf>
    <xf numFmtId="0" fontId="87" fillId="0" borderId="7" xfId="0" applyFont="1" applyBorder="1" applyAlignment="1">
      <alignment horizontal="center" vertical="center"/>
    </xf>
    <xf numFmtId="0" fontId="78" fillId="0" borderId="0" xfId="0" applyFont="1" applyAlignment="1">
      <alignment horizontal="center"/>
    </xf>
    <xf numFmtId="0" fontId="99" fillId="0" borderId="0" xfId="0" applyFont="1" applyAlignment="1">
      <alignment horizontal="center"/>
    </xf>
    <xf numFmtId="0" fontId="56" fillId="0" borderId="0" xfId="0" applyFont="1" applyAlignment="1">
      <alignment horizontal="center" wrapText="1"/>
    </xf>
    <xf numFmtId="0" fontId="3" fillId="0" borderId="10" xfId="0" applyFont="1" applyBorder="1" applyAlignment="1">
      <alignment horizontal="center" vertical="center"/>
    </xf>
    <xf numFmtId="0" fontId="115" fillId="0" borderId="0" xfId="0" applyFont="1" applyAlignment="1">
      <alignment horizontal="center" vertical="top" wrapText="1"/>
    </xf>
    <xf numFmtId="0" fontId="117" fillId="0" borderId="29" xfId="0" applyFont="1" applyBorder="1" applyAlignment="1">
      <alignment horizontal="left" vertical="top" wrapText="1"/>
    </xf>
    <xf numFmtId="0" fontId="117" fillId="0" borderId="24" xfId="0" applyFont="1" applyBorder="1" applyAlignment="1">
      <alignment horizontal="left" vertical="top" wrapText="1"/>
    </xf>
    <xf numFmtId="0" fontId="117" fillId="0" borderId="30" xfId="0" applyFont="1" applyBorder="1" applyAlignment="1">
      <alignment horizontal="left" vertical="top" wrapText="1"/>
    </xf>
    <xf numFmtId="0" fontId="117" fillId="0" borderId="31" xfId="0" applyFont="1" applyBorder="1" applyAlignment="1">
      <alignment horizontal="left" vertical="top" wrapText="1"/>
    </xf>
    <xf numFmtId="0" fontId="117" fillId="0" borderId="0" xfId="0" applyFont="1" applyAlignment="1">
      <alignment horizontal="left" vertical="top" wrapText="1"/>
    </xf>
    <xf numFmtId="0" fontId="117" fillId="0" borderId="11" xfId="0" applyFont="1" applyBorder="1" applyAlignment="1">
      <alignment horizontal="left" vertical="top" wrapText="1"/>
    </xf>
    <xf numFmtId="0" fontId="117" fillId="0" borderId="32" xfId="0" applyFont="1" applyBorder="1" applyAlignment="1">
      <alignment horizontal="left" vertical="top" wrapText="1"/>
    </xf>
    <xf numFmtId="0" fontId="117" fillId="0" borderId="19" xfId="0" applyFont="1" applyBorder="1" applyAlignment="1">
      <alignment horizontal="left" vertical="top" wrapText="1"/>
    </xf>
    <xf numFmtId="0" fontId="117" fillId="0" borderId="7" xfId="0" applyFont="1" applyBorder="1" applyAlignment="1">
      <alignment horizontal="left" vertical="top" wrapText="1"/>
    </xf>
    <xf numFmtId="0" fontId="75" fillId="28" borderId="0" xfId="0" applyFont="1" applyFill="1" applyAlignment="1">
      <alignment horizontal="left" vertical="top" wrapText="1"/>
    </xf>
    <xf numFmtId="0" fontId="62" fillId="0" borderId="29" xfId="0" applyFont="1" applyBorder="1" applyAlignment="1">
      <alignment horizontal="left" vertical="top" wrapText="1"/>
    </xf>
    <xf numFmtId="0" fontId="62" fillId="0" borderId="24" xfId="0" applyFont="1" applyBorder="1" applyAlignment="1">
      <alignment horizontal="left" vertical="top" wrapText="1"/>
    </xf>
    <xf numFmtId="0" fontId="62" fillId="0" borderId="30" xfId="0" applyFont="1" applyBorder="1" applyAlignment="1">
      <alignment horizontal="left" vertical="top" wrapText="1"/>
    </xf>
    <xf numFmtId="0" fontId="116" fillId="0" borderId="32" xfId="0" applyFont="1" applyBorder="1" applyAlignment="1">
      <alignment horizontal="left" vertical="top" wrapText="1"/>
    </xf>
    <xf numFmtId="0" fontId="116" fillId="0" borderId="19" xfId="0" applyFont="1" applyBorder="1" applyAlignment="1">
      <alignment horizontal="left" vertical="top" wrapText="1"/>
    </xf>
    <xf numFmtId="0" fontId="62" fillId="0" borderId="29" xfId="2" applyNumberFormat="1" applyFont="1" applyBorder="1" applyAlignment="1">
      <alignment horizontal="left" vertical="top" wrapText="1"/>
    </xf>
    <xf numFmtId="0" fontId="62" fillId="0" borderId="24" xfId="2" applyNumberFormat="1" applyFont="1" applyBorder="1" applyAlignment="1">
      <alignment horizontal="left" vertical="top" wrapText="1"/>
    </xf>
    <xf numFmtId="0" fontId="62" fillId="0" borderId="30" xfId="2" applyNumberFormat="1" applyFont="1" applyBorder="1" applyAlignment="1">
      <alignment horizontal="left" vertical="top" wrapText="1"/>
    </xf>
    <xf numFmtId="0" fontId="62" fillId="0" borderId="31" xfId="2" applyNumberFormat="1" applyFont="1" applyBorder="1" applyAlignment="1">
      <alignment horizontal="left" vertical="top" wrapText="1"/>
    </xf>
    <xf numFmtId="0" fontId="62" fillId="0" borderId="0" xfId="2" applyNumberFormat="1" applyFont="1" applyBorder="1" applyAlignment="1">
      <alignment horizontal="left" vertical="top" wrapText="1"/>
    </xf>
    <xf numFmtId="0" fontId="62" fillId="0" borderId="11" xfId="2" applyNumberFormat="1" applyFont="1" applyBorder="1" applyAlignment="1">
      <alignment horizontal="left" vertical="top" wrapText="1"/>
    </xf>
    <xf numFmtId="0" fontId="62" fillId="0" borderId="32" xfId="2" applyNumberFormat="1" applyFont="1" applyBorder="1" applyAlignment="1">
      <alignment horizontal="left" vertical="top" wrapText="1"/>
    </xf>
    <xf numFmtId="0" fontId="62" fillId="0" borderId="19" xfId="2" applyNumberFormat="1" applyFont="1" applyBorder="1" applyAlignment="1">
      <alignment horizontal="left" vertical="top" wrapText="1"/>
    </xf>
    <xf numFmtId="0" fontId="62" fillId="0" borderId="7" xfId="2" applyNumberFormat="1" applyFont="1" applyBorder="1" applyAlignment="1">
      <alignment horizontal="left" vertical="top" wrapText="1"/>
    </xf>
    <xf numFmtId="0" fontId="115" fillId="0" borderId="29" xfId="0" applyFont="1" applyBorder="1" applyAlignment="1">
      <alignment horizontal="left" vertical="top" wrapText="1"/>
    </xf>
    <xf numFmtId="0" fontId="115" fillId="0" borderId="24" xfId="0" applyFont="1" applyBorder="1" applyAlignment="1">
      <alignment horizontal="left" vertical="top" wrapText="1"/>
    </xf>
    <xf numFmtId="0" fontId="115" fillId="0" borderId="30" xfId="0" applyFont="1" applyBorder="1" applyAlignment="1">
      <alignment horizontal="left" vertical="top" wrapText="1"/>
    </xf>
    <xf numFmtId="0" fontId="115" fillId="0" borderId="31" xfId="0" applyFont="1" applyBorder="1" applyAlignment="1">
      <alignment horizontal="left" vertical="top" wrapText="1"/>
    </xf>
    <xf numFmtId="0" fontId="115" fillId="0" borderId="0" xfId="0" applyFont="1" applyAlignment="1">
      <alignment horizontal="left" vertical="top" wrapText="1"/>
    </xf>
    <xf numFmtId="0" fontId="115" fillId="0" borderId="11" xfId="0" applyFont="1" applyBorder="1" applyAlignment="1">
      <alignment horizontal="left" vertical="top" wrapText="1"/>
    </xf>
    <xf numFmtId="0" fontId="115" fillId="0" borderId="32" xfId="0" applyFont="1" applyBorder="1" applyAlignment="1">
      <alignment horizontal="left" vertical="top" wrapText="1"/>
    </xf>
    <xf numFmtId="0" fontId="115" fillId="0" borderId="19" xfId="0" applyFont="1" applyBorder="1" applyAlignment="1">
      <alignment horizontal="left" vertical="top" wrapText="1"/>
    </xf>
    <xf numFmtId="0" fontId="115" fillId="0" borderId="7" xfId="0" applyFont="1" applyBorder="1" applyAlignment="1">
      <alignment horizontal="left" vertical="top" wrapText="1"/>
    </xf>
    <xf numFmtId="0" fontId="118" fillId="0" borderId="0" xfId="0" applyFont="1" applyAlignment="1">
      <alignment horizontal="left" vertical="top" wrapText="1"/>
    </xf>
    <xf numFmtId="0" fontId="56" fillId="24" borderId="68" xfId="0" applyFont="1" applyFill="1" applyBorder="1" applyAlignment="1">
      <alignment horizontal="center"/>
    </xf>
    <xf numFmtId="0" fontId="56" fillId="24" borderId="70" xfId="0" applyFont="1" applyFill="1" applyBorder="1" applyAlignment="1">
      <alignment horizontal="center"/>
    </xf>
    <xf numFmtId="0" fontId="62" fillId="0" borderId="0" xfId="0" applyFont="1" applyAlignment="1">
      <alignment horizontal="left" vertical="top" wrapText="1"/>
    </xf>
    <xf numFmtId="44" fontId="55" fillId="0" borderId="68" xfId="2" applyFont="1" applyBorder="1" applyAlignment="1">
      <alignment horizontal="left" vertical="top" wrapText="1"/>
    </xf>
    <xf numFmtId="44" fontId="55" fillId="0" borderId="70" xfId="2" applyFont="1" applyBorder="1" applyAlignment="1">
      <alignment horizontal="left" vertical="top" wrapText="1"/>
    </xf>
    <xf numFmtId="10" fontId="56" fillId="24" borderId="73" xfId="3" applyNumberFormat="1" applyFont="1" applyFill="1" applyBorder="1" applyAlignment="1">
      <alignment horizontal="center" vertical="center"/>
    </xf>
  </cellXfs>
  <cellStyles count="22">
    <cellStyle name="20 % - Accent3" xfId="13" builtinId="38"/>
    <cellStyle name="40 % - Accent3" xfId="11" builtinId="39"/>
    <cellStyle name="40 % - Accent5" xfId="14" builtinId="47"/>
    <cellStyle name="40 % - Accent6" xfId="12" builtinId="51"/>
    <cellStyle name="Euro" xfId="7" xr:uid="{9E23BEFA-DD82-4D81-898F-89E59CB3FACB}"/>
    <cellStyle name="Lien hypertexte" xfId="4" builtinId="8"/>
    <cellStyle name="Lien hypertexte 2" xfId="8" xr:uid="{C0B70804-8F0D-49A6-AF13-654403C5EB94}"/>
    <cellStyle name="Milliers" xfId="1" builtinId="3"/>
    <cellStyle name="Monétaire" xfId="2" builtinId="4"/>
    <cellStyle name="Monétaire 2" xfId="21" xr:uid="{8C8867E6-3CF9-48E1-A87A-12B1FA933906}"/>
    <cellStyle name="Monétaire 8" xfId="16" xr:uid="{83DF6032-FCBD-4C55-A55B-FE1BB35A79B7}"/>
    <cellStyle name="Monétaire 9" xfId="19" xr:uid="{79F71211-A83E-4FA3-8D8B-5E74048AF03E}"/>
    <cellStyle name="Normal" xfId="0" builtinId="0"/>
    <cellStyle name="Normal 10" xfId="18" xr:uid="{81F2E769-EB9A-49E4-9608-81EF0DD53A78}"/>
    <cellStyle name="Normal 2" xfId="9" xr:uid="{95D0CC85-51EC-4D23-8AD2-D778CA7BD7C3}"/>
    <cellStyle name="Normal 3" xfId="5" xr:uid="{016FF3D7-B7E0-4989-927D-3215B4DD9B19}"/>
    <cellStyle name="Normal 4" xfId="6" xr:uid="{17B43B70-68BD-431C-A503-B00BC4F8AB3F}"/>
    <cellStyle name="Normal 5" xfId="17" xr:uid="{CAAC6539-8943-41E4-81F2-6D8443A1756D}"/>
    <cellStyle name="Normal 6" xfId="20" xr:uid="{635FE9C0-A414-47A1-9F7F-5E95693AE8FC}"/>
    <cellStyle name="Normal 9" xfId="15" xr:uid="{7EBCA88B-814E-4E79-8636-C1A812D8262F}"/>
    <cellStyle name="Pourcentage" xfId="3" builtinId="5"/>
    <cellStyle name="Pourcentage 2" xfId="10" xr:uid="{1167F685-2EFA-4EAB-B9E3-15745B9B6F4F}"/>
  </cellStyles>
  <dxfs count="33">
    <dxf>
      <font>
        <color rgb="FF006100"/>
      </font>
      <fill>
        <patternFill>
          <bgColor rgb="FFC6EFCE"/>
        </patternFill>
      </fill>
    </dxf>
    <dxf>
      <font>
        <color rgb="FF9C0006"/>
      </font>
      <fill>
        <patternFill>
          <bgColor rgb="FFFFC7CE"/>
        </patternFill>
      </fill>
    </dxf>
    <dxf>
      <font>
        <b/>
        <i val="0"/>
        <color rgb="FFC00000"/>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C0000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FF0000"/>
      </font>
      <fill>
        <patternFill>
          <bgColor theme="7" tint="0.59996337778862885"/>
        </patternFill>
      </fill>
    </dxf>
    <dxf>
      <font>
        <color rgb="FF006100"/>
      </font>
      <fill>
        <patternFill>
          <bgColor rgb="FFC6EFCE"/>
        </patternFill>
      </fill>
    </dxf>
    <dxf>
      <font>
        <color rgb="FF9C0006"/>
      </font>
      <fill>
        <patternFill>
          <bgColor rgb="FFFFC7CE"/>
        </patternFill>
      </fill>
    </dxf>
    <dxf>
      <font>
        <color rgb="FFFF0000"/>
      </font>
      <fill>
        <patternFill>
          <bgColor theme="7"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7C80"/>
      <color rgb="FF0066FF"/>
      <color rgb="FFFFCCCC"/>
      <color rgb="FFFF9999"/>
      <color rgb="FFCCFF99"/>
      <color rgb="FF8F9EF9"/>
      <color rgb="FFC4CCFC"/>
      <color rgb="FF8394F9"/>
      <color rgb="FFF5B7A7"/>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xdr:col>
      <xdr:colOff>441960</xdr:colOff>
      <xdr:row>76</xdr:row>
      <xdr:rowOff>47625</xdr:rowOff>
    </xdr:from>
    <xdr:to>
      <xdr:col>4</xdr:col>
      <xdr:colOff>263214</xdr:colOff>
      <xdr:row>81</xdr:row>
      <xdr:rowOff>19146</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280910" y="12039600"/>
          <a:ext cx="4015221" cy="9359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259858</xdr:colOff>
      <xdr:row>3</xdr:row>
      <xdr:rowOff>16641</xdr:rowOff>
    </xdr:from>
    <xdr:to>
      <xdr:col>2</xdr:col>
      <xdr:colOff>886408</xdr:colOff>
      <xdr:row>6</xdr:row>
      <xdr:rowOff>583973</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858" y="996355"/>
          <a:ext cx="1155285" cy="12826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601980</xdr:colOff>
      <xdr:row>1</xdr:row>
      <xdr:rowOff>91440</xdr:rowOff>
    </xdr:from>
    <xdr:to>
      <xdr:col>0</xdr:col>
      <xdr:colOff>1577340</xdr:colOff>
      <xdr:row>7</xdr:row>
      <xdr:rowOff>126350</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980" y="472440"/>
          <a:ext cx="975360" cy="10864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968827</xdr:colOff>
      <xdr:row>2</xdr:row>
      <xdr:rowOff>57021</xdr:rowOff>
    </xdr:from>
    <xdr:to>
      <xdr:col>0</xdr:col>
      <xdr:colOff>2210524</xdr:colOff>
      <xdr:row>9</xdr:row>
      <xdr:rowOff>138059</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8827" y="862564"/>
          <a:ext cx="1241697" cy="14526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621179</xdr:colOff>
      <xdr:row>2</xdr:row>
      <xdr:rowOff>93756</xdr:rowOff>
    </xdr:from>
    <xdr:to>
      <xdr:col>0</xdr:col>
      <xdr:colOff>1854566</xdr:colOff>
      <xdr:row>7</xdr:row>
      <xdr:rowOff>99209</xdr:rowOff>
    </xdr:to>
    <xdr:pic>
      <xdr:nvPicPr>
        <xdr:cNvPr id="2" name="Imag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1179" y="556932"/>
          <a:ext cx="1219417" cy="12930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737015</xdr:colOff>
      <xdr:row>1</xdr:row>
      <xdr:rowOff>603581</xdr:rowOff>
    </xdr:from>
    <xdr:ext cx="723485" cy="792100"/>
    <xdr:pic>
      <xdr:nvPicPr>
        <xdr:cNvPr id="2" name="Image 1">
          <a:extLst>
            <a:ext uri="{FF2B5EF4-FFF2-40B4-BE49-F238E27FC236}">
              <a16:creationId xmlns:a16="http://schemas.microsoft.com/office/drawing/2014/main" id="{5CEB5A8E-678F-4FAE-B064-D328EEEF95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7015" y="781381"/>
          <a:ext cx="723485" cy="7921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137833</xdr:colOff>
      <xdr:row>2</xdr:row>
      <xdr:rowOff>52108</xdr:rowOff>
    </xdr:from>
    <xdr:to>
      <xdr:col>0</xdr:col>
      <xdr:colOff>1355977</xdr:colOff>
      <xdr:row>8</xdr:row>
      <xdr:rowOff>147702</xdr:rowOff>
    </xdr:to>
    <xdr:pic>
      <xdr:nvPicPr>
        <xdr:cNvPr id="2" name="Imag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833" y="616884"/>
          <a:ext cx="1218144" cy="13327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601980</xdr:colOff>
      <xdr:row>1</xdr:row>
      <xdr:rowOff>91440</xdr:rowOff>
    </xdr:from>
    <xdr:to>
      <xdr:col>0</xdr:col>
      <xdr:colOff>1569720</xdr:colOff>
      <xdr:row>7</xdr:row>
      <xdr:rowOff>80630</xdr:rowOff>
    </xdr:to>
    <xdr:pic>
      <xdr:nvPicPr>
        <xdr:cNvPr id="2" name="Image 1">
          <a:extLst>
            <a:ext uri="{FF2B5EF4-FFF2-40B4-BE49-F238E27FC236}">
              <a16:creationId xmlns:a16="http://schemas.microsoft.com/office/drawing/2014/main" id="{BADC29F7-EAC6-49D6-BD4F-667E052664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980" y="472440"/>
          <a:ext cx="975360" cy="10864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601980</xdr:colOff>
      <xdr:row>1</xdr:row>
      <xdr:rowOff>91440</xdr:rowOff>
    </xdr:from>
    <xdr:to>
      <xdr:col>0</xdr:col>
      <xdr:colOff>1562100</xdr:colOff>
      <xdr:row>7</xdr:row>
      <xdr:rowOff>34910</xdr:rowOff>
    </xdr:to>
    <xdr:pic>
      <xdr:nvPicPr>
        <xdr:cNvPr id="2" name="Image 1">
          <a:extLst>
            <a:ext uri="{FF2B5EF4-FFF2-40B4-BE49-F238E27FC236}">
              <a16:creationId xmlns:a16="http://schemas.microsoft.com/office/drawing/2014/main" id="{ECA92978-418E-4BA6-B5D3-569E4C954B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980" y="472440"/>
          <a:ext cx="967740" cy="10407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hared Licences" id="{E9496033-75F4-48BB-B6D9-0F6FBFCAA423}" userId="Shared Licences" providerId="None"/>
  <person displayName="Sophie Augurelle" id="{7BC073C5-438C-42DE-A9F4-6EA3A21AD8E0}" userId="S::soa@wallimage.be::1049af77-306a-4e5d-b1e2-23fa931c5e58" providerId="AD"/>
</personList>
</file>

<file path=xl/theme/theme1.xml><?xml version="1.0" encoding="utf-8"?>
<a:theme xmlns:a="http://schemas.openxmlformats.org/drawingml/2006/main" name="Thème Office">
  <a:themeElements>
    <a:clrScheme name="Papi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58" dT="2022-05-02T15:21:59.71" personId="{E9496033-75F4-48BB-B6D9-0F6FBFCAA423}" id="{1152C4DA-B7AA-4461-875C-9C9BD3D65B50}">
    <text>Comme convenu avec Sophie Augurelle nous n'avons pas miis de taux horaire (Nous aurions été obligé de dupliquer toutes les lignes, vu l'indexation qui est faite en 2023) =&gt; Voir le document dans le répertoire de l'annexe 1 "Commentaires"</text>
  </threadedComment>
  <threadedComment ref="I58" dT="2022-05-02T15:23:26.49" personId="{E9496033-75F4-48BB-B6D9-0F6FBFCAA423}" id="{19FE753A-03C1-47FE-B50B-3DE75C2F758C}">
    <text>Voir explication dans le fichier en annexe "Explication : Plan de financement et budget"</text>
  </threadedComment>
</ThreadedComments>
</file>

<file path=xl/threadedComments/threadedComment2.xml><?xml version="1.0" encoding="utf-8"?>
<ThreadedComments xmlns="http://schemas.microsoft.com/office/spreadsheetml/2018/threadedcomments" xmlns:x="http://schemas.openxmlformats.org/spreadsheetml/2006/main">
  <threadedComment ref="N146" dT="2023-07-27T13:48:31.99" personId="{7BC073C5-438C-42DE-A9F4-6EA3A21AD8E0}" id="{F2E3A713-9B38-465D-8D39-A31192D12940}">
    <text>1 point par wallon non-identifié
1,5 points par W identifié
Renvoyer le total dans la feuille d'analyse
=&gt; supprimer le tableau de la grille de cotation?</text>
  </threadedComment>
  <threadedComment ref="N272" dT="2023-07-27T13:48:31.99" personId="{7BC073C5-438C-42DE-A9F4-6EA3A21AD8E0}" id="{7C412528-36AF-4514-8DCB-5A12741E7A8B}">
    <text>1 point par wallon non-identifié
1,5 points par W identifié
Renvoyer le total dans la feuille d'analyse
=&gt; supprimer le tableau de la grille de cotation?</text>
  </threadedComment>
</ThreadedComments>
</file>

<file path=xl/threadedComments/threadedComment3.xml><?xml version="1.0" encoding="utf-8"?>
<ThreadedComments xmlns="http://schemas.microsoft.com/office/spreadsheetml/2018/threadedcomments" xmlns:x="http://schemas.openxmlformats.org/spreadsheetml/2006/main">
  <threadedComment ref="E308" dT="2023-05-26T07:11:17.61" personId="{7BC073C5-438C-42DE-A9F4-6EA3A21AD8E0}" id="{74D6C38A-1AFC-4773-8052-1C19173F6102}">
    <text>Mettre une formule d'erreur s'ils n'ont pas complété tous les statuts des dépenses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gaming@wallimage.b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C0F09-F593-4FA7-BB35-22893957DF96}">
  <sheetPr>
    <tabColor rgb="FFFF0000"/>
  </sheetPr>
  <dimension ref="A1:N172"/>
  <sheetViews>
    <sheetView zoomScale="85" zoomScaleNormal="85" workbookViewId="0">
      <selection activeCell="C50" sqref="C50"/>
    </sheetView>
  </sheetViews>
  <sheetFormatPr baseColWidth="10" defaultColWidth="11.453125" defaultRowHeight="14.5" x14ac:dyDescent="0.35"/>
  <cols>
    <col min="1" max="1" width="63.81640625" customWidth="1"/>
    <col min="2" max="2" width="35.453125" customWidth="1"/>
    <col min="3" max="3" width="15.453125" bestFit="1" customWidth="1"/>
    <col min="4" max="4" width="20.1796875" bestFit="1" customWidth="1"/>
    <col min="5" max="5" width="14.453125" customWidth="1"/>
    <col min="6" max="6" width="33" bestFit="1" customWidth="1"/>
    <col min="7" max="7" width="14.1796875" customWidth="1"/>
    <col min="14" max="14" width="11.453125" customWidth="1"/>
  </cols>
  <sheetData>
    <row r="1" spans="1:14" ht="15" customHeight="1" thickBot="1" x14ac:dyDescent="0.5">
      <c r="A1" s="1203" t="e">
        <f>#REF!</f>
        <v>#REF!</v>
      </c>
      <c r="B1" s="1204"/>
      <c r="C1" s="1204"/>
      <c r="D1" s="1204"/>
      <c r="E1" s="1204"/>
      <c r="F1" s="1204"/>
      <c r="G1" s="1204"/>
      <c r="H1" s="1204"/>
      <c r="I1" s="1204"/>
      <c r="J1" s="1204"/>
      <c r="K1" s="1205"/>
    </row>
    <row r="2" spans="1:14" ht="15" customHeight="1" x14ac:dyDescent="0.35">
      <c r="A2" s="1206" t="s">
        <v>0</v>
      </c>
      <c r="B2" s="1206"/>
      <c r="C2" s="1206"/>
      <c r="D2" s="1206"/>
      <c r="E2" s="1206"/>
      <c r="F2" s="1206"/>
      <c r="G2" s="1206"/>
      <c r="H2" s="1206"/>
      <c r="I2" s="1206"/>
      <c r="J2" s="1206"/>
      <c r="K2" s="1206"/>
    </row>
    <row r="3" spans="1:14" ht="15" customHeight="1" x14ac:dyDescent="0.35">
      <c r="A3" s="7" t="s">
        <v>1</v>
      </c>
      <c r="B3" s="7" t="e">
        <f>#REF!</f>
        <v>#REF!</v>
      </c>
      <c r="C3" s="7"/>
      <c r="D3" s="8" t="e">
        <f>#REF!</f>
        <v>#REF!</v>
      </c>
      <c r="E3" s="8" t="s">
        <v>2</v>
      </c>
      <c r="F3" s="8"/>
      <c r="G3" s="8"/>
      <c r="H3" s="8"/>
      <c r="I3" s="9"/>
      <c r="J3" s="9"/>
      <c r="K3" s="9"/>
    </row>
    <row r="4" spans="1:14" ht="15" customHeight="1" x14ac:dyDescent="0.35">
      <c r="A4" s="7" t="s">
        <v>3</v>
      </c>
      <c r="B4" s="10" t="e">
        <f>#REF!</f>
        <v>#REF!</v>
      </c>
      <c r="C4" s="7"/>
      <c r="D4" s="8" t="e">
        <f>#REF!</f>
        <v>#REF!</v>
      </c>
      <c r="E4" s="8" t="e">
        <f>#REF!</f>
        <v>#REF!</v>
      </c>
      <c r="F4" s="8"/>
      <c r="G4" s="8"/>
      <c r="H4" s="8"/>
      <c r="I4" s="9"/>
      <c r="J4" s="9"/>
      <c r="K4" s="9"/>
    </row>
    <row r="5" spans="1:14" ht="15" customHeight="1" x14ac:dyDescent="0.35">
      <c r="A5" s="11" t="s">
        <v>4</v>
      </c>
      <c r="B5" s="11" t="e">
        <f>#REF!</f>
        <v>#REF!</v>
      </c>
      <c r="C5" s="11"/>
      <c r="D5" s="11"/>
      <c r="E5" s="9"/>
      <c r="F5" s="9"/>
      <c r="G5" s="9"/>
      <c r="H5" s="9"/>
      <c r="I5" s="9"/>
      <c r="J5" s="9"/>
      <c r="K5" s="9"/>
      <c r="N5" t="s">
        <v>5</v>
      </c>
    </row>
    <row r="6" spans="1:14" ht="15" customHeight="1" x14ac:dyDescent="0.35">
      <c r="A6" s="12" t="s">
        <v>6</v>
      </c>
      <c r="B6" s="1207" t="e">
        <f>#REF!</f>
        <v>#REF!</v>
      </c>
      <c r="C6" s="1207"/>
      <c r="D6" s="1207"/>
      <c r="E6" s="1207"/>
      <c r="F6" s="1207"/>
      <c r="G6" s="1207"/>
      <c r="H6" s="1207"/>
      <c r="I6" s="12"/>
      <c r="J6" s="9"/>
      <c r="K6" s="9"/>
      <c r="N6" t="s">
        <v>7</v>
      </c>
    </row>
    <row r="7" spans="1:14" ht="15" customHeight="1" x14ac:dyDescent="0.35">
      <c r="A7" s="13" t="s">
        <v>8</v>
      </c>
      <c r="B7" s="14" t="e">
        <f>60*#REF!</f>
        <v>#REF!</v>
      </c>
      <c r="C7" s="15" t="s">
        <v>9</v>
      </c>
      <c r="D7" s="16" t="e">
        <f>#REF!</f>
        <v>#REF!</v>
      </c>
      <c r="E7" s="17" t="s">
        <v>10</v>
      </c>
      <c r="F7" s="18" t="e">
        <f>#REF!</f>
        <v>#REF!</v>
      </c>
      <c r="G7" s="9"/>
      <c r="H7" s="9"/>
      <c r="I7" s="9"/>
      <c r="J7" s="9"/>
      <c r="K7" s="9"/>
      <c r="N7" t="s">
        <v>11</v>
      </c>
    </row>
    <row r="8" spans="1:14" ht="15" customHeight="1" x14ac:dyDescent="0.35">
      <c r="A8" s="19" t="s">
        <v>12</v>
      </c>
      <c r="B8" s="19"/>
      <c r="C8" s="19"/>
      <c r="D8" s="19"/>
      <c r="E8" s="19"/>
      <c r="F8" s="20"/>
      <c r="G8" s="9"/>
      <c r="H8" s="9"/>
      <c r="I8" s="21"/>
      <c r="J8" s="22"/>
      <c r="K8" s="9"/>
    </row>
    <row r="9" spans="1:14" ht="15" customHeight="1" thickBot="1" x14ac:dyDescent="0.5">
      <c r="A9" s="9"/>
      <c r="B9" s="9"/>
      <c r="C9" s="23"/>
      <c r="D9" s="24"/>
      <c r="E9" s="24"/>
      <c r="F9" s="24"/>
      <c r="G9" s="24"/>
      <c r="H9" s="9"/>
      <c r="I9" s="21"/>
      <c r="J9" s="22"/>
      <c r="K9" s="9"/>
    </row>
    <row r="10" spans="1:14" ht="15" customHeight="1" thickBot="1" x14ac:dyDescent="0.5">
      <c r="A10" s="25" t="s">
        <v>13</v>
      </c>
      <c r="B10" s="26">
        <v>45000</v>
      </c>
      <c r="C10" s="27" t="s">
        <v>14</v>
      </c>
      <c r="D10" s="28" t="s">
        <v>15</v>
      </c>
      <c r="E10" s="29" t="e">
        <f>B11/B7</f>
        <v>#REF!</v>
      </c>
      <c r="F10" s="9"/>
      <c r="G10" s="9"/>
      <c r="H10" s="9"/>
      <c r="I10" s="30"/>
      <c r="J10" s="31"/>
      <c r="K10" s="9"/>
    </row>
    <row r="11" spans="1:14" ht="15" customHeight="1" x14ac:dyDescent="0.45">
      <c r="A11" s="32" t="s">
        <v>16</v>
      </c>
      <c r="B11" s="33" t="e">
        <f>#REF!</f>
        <v>#REF!</v>
      </c>
      <c r="C11" s="257">
        <f>F104/C30</f>
        <v>2.5555555555555557E-2</v>
      </c>
      <c r="D11" s="9"/>
      <c r="E11" s="35"/>
      <c r="F11" s="36"/>
      <c r="G11" s="37"/>
      <c r="H11" s="9"/>
      <c r="I11" s="30"/>
      <c r="J11" s="31"/>
      <c r="K11" s="9"/>
    </row>
    <row r="12" spans="1:14" ht="15" customHeight="1" x14ac:dyDescent="0.45">
      <c r="A12" s="40"/>
      <c r="B12" s="41"/>
      <c r="C12" s="34"/>
      <c r="D12" s="9"/>
      <c r="E12" s="35"/>
      <c r="F12" s="36"/>
      <c r="G12" s="37"/>
      <c r="H12" s="9"/>
      <c r="I12" s="30"/>
      <c r="J12" s="31"/>
      <c r="K12" s="9"/>
    </row>
    <row r="13" spans="1:14" ht="15" customHeight="1" x14ac:dyDescent="0.5">
      <c r="A13" s="42" t="s">
        <v>17</v>
      </c>
      <c r="B13" s="43"/>
      <c r="C13" s="44"/>
      <c r="D13" s="45"/>
      <c r="E13" s="46"/>
      <c r="F13" s="43"/>
      <c r="G13" s="47"/>
      <c r="H13" s="43"/>
      <c r="I13" s="48"/>
      <c r="J13" s="49"/>
    </row>
    <row r="14" spans="1:14" ht="15" customHeight="1" x14ac:dyDescent="0.35">
      <c r="A14" s="5"/>
      <c r="B14" s="50"/>
      <c r="C14" s="51"/>
      <c r="D14" s="52"/>
      <c r="E14" s="5"/>
      <c r="F14" s="50"/>
      <c r="G14" s="5"/>
      <c r="H14" s="50"/>
      <c r="I14" s="48"/>
      <c r="J14" s="49"/>
    </row>
    <row r="15" spans="1:14" ht="15" customHeight="1" x14ac:dyDescent="0.35">
      <c r="B15" s="53"/>
      <c r="C15" s="54"/>
      <c r="I15" s="48"/>
      <c r="J15" s="55"/>
    </row>
    <row r="16" spans="1:14" ht="15" customHeight="1" x14ac:dyDescent="0.45">
      <c r="B16" s="56"/>
      <c r="C16" s="54"/>
      <c r="I16" s="48"/>
      <c r="J16" s="55"/>
    </row>
    <row r="17" spans="1:12" ht="15" customHeight="1" x14ac:dyDescent="0.35">
      <c r="B17" s="53"/>
      <c r="C17" s="54"/>
      <c r="D17" s="57"/>
      <c r="F17" s="53"/>
      <c r="H17" s="53"/>
      <c r="I17" s="48"/>
      <c r="J17" s="58"/>
    </row>
    <row r="18" spans="1:12" ht="15" customHeight="1" x14ac:dyDescent="0.5">
      <c r="A18" s="42" t="s">
        <v>18</v>
      </c>
      <c r="E18" s="59"/>
      <c r="I18" s="48"/>
      <c r="J18" s="60"/>
    </row>
    <row r="19" spans="1:12" ht="15" customHeight="1" x14ac:dyDescent="0.35">
      <c r="A19" s="1212" t="s">
        <v>19</v>
      </c>
      <c r="B19" s="1212"/>
      <c r="E19" s="59"/>
      <c r="I19" s="48"/>
      <c r="J19" s="60"/>
    </row>
    <row r="20" spans="1:12" ht="32.15" customHeight="1" thickBot="1" x14ac:dyDescent="0.4">
      <c r="A20" s="1213"/>
      <c r="B20" s="1213"/>
    </row>
    <row r="21" spans="1:12" ht="15" customHeight="1" thickBot="1" x14ac:dyDescent="0.5">
      <c r="A21" s="1208" t="s">
        <v>20</v>
      </c>
      <c r="B21" s="1209"/>
      <c r="C21" s="1209"/>
      <c r="D21" s="1209"/>
      <c r="E21" s="1209"/>
      <c r="F21" s="1209"/>
      <c r="G21" s="1210"/>
      <c r="H21" s="61"/>
      <c r="I21" s="5"/>
      <c r="J21" s="61"/>
      <c r="K21" s="61"/>
      <c r="L21" s="61"/>
    </row>
    <row r="22" spans="1:12" ht="15" customHeight="1" x14ac:dyDescent="0.35">
      <c r="A22" s="62" t="s">
        <v>21</v>
      </c>
      <c r="B22" s="63" t="s">
        <v>22</v>
      </c>
      <c r="C22" s="63" t="s">
        <v>23</v>
      </c>
      <c r="D22" s="63" t="s">
        <v>24</v>
      </c>
      <c r="E22" s="63" t="s">
        <v>25</v>
      </c>
      <c r="F22" s="63" t="s">
        <v>26</v>
      </c>
      <c r="G22" s="64" t="s">
        <v>27</v>
      </c>
      <c r="H22" s="5"/>
      <c r="I22" s="5"/>
      <c r="J22" s="5"/>
      <c r="K22" s="50"/>
      <c r="L22" s="5"/>
    </row>
    <row r="23" spans="1:12" ht="15" customHeight="1" x14ac:dyDescent="0.45">
      <c r="A23" s="62"/>
      <c r="B23" s="63"/>
      <c r="C23" s="63"/>
      <c r="D23" s="65">
        <f>C23/$C$31</f>
        <v>0</v>
      </c>
      <c r="E23" s="63"/>
      <c r="F23" s="63"/>
      <c r="G23" s="64"/>
      <c r="H23" s="5"/>
      <c r="I23" s="5"/>
      <c r="J23" s="5"/>
      <c r="K23" s="50"/>
      <c r="L23" s="5"/>
    </row>
    <row r="24" spans="1:12" ht="15" customHeight="1" x14ac:dyDescent="0.45">
      <c r="A24" s="62"/>
      <c r="B24" s="63"/>
      <c r="C24" s="63"/>
      <c r="D24" s="65">
        <f t="shared" ref="D24:D30" si="0">C24/$C$31</f>
        <v>0</v>
      </c>
      <c r="E24" s="63"/>
      <c r="F24" s="63"/>
      <c r="G24" s="64"/>
      <c r="H24" s="5"/>
      <c r="I24" s="5"/>
      <c r="J24" s="5"/>
      <c r="K24" s="50"/>
      <c r="L24" s="5"/>
    </row>
    <row r="25" spans="1:12" ht="15" customHeight="1" x14ac:dyDescent="0.45">
      <c r="A25" s="62"/>
      <c r="B25" s="63"/>
      <c r="C25" s="63"/>
      <c r="D25" s="65">
        <f t="shared" si="0"/>
        <v>0</v>
      </c>
      <c r="E25" s="63"/>
      <c r="F25" s="63"/>
      <c r="G25" s="64"/>
      <c r="H25" s="5"/>
      <c r="I25" s="5"/>
      <c r="J25" s="5"/>
      <c r="K25" s="50"/>
      <c r="L25" s="5"/>
    </row>
    <row r="26" spans="1:12" ht="15" customHeight="1" x14ac:dyDescent="0.45">
      <c r="A26" s="62"/>
      <c r="B26" s="63"/>
      <c r="C26" s="63"/>
      <c r="D26" s="65">
        <f t="shared" si="0"/>
        <v>0</v>
      </c>
      <c r="E26" s="63"/>
      <c r="F26" s="63"/>
      <c r="G26" s="64"/>
      <c r="H26" s="5"/>
      <c r="I26" s="5"/>
      <c r="J26" s="5"/>
      <c r="K26" s="50"/>
      <c r="L26" s="5"/>
    </row>
    <row r="27" spans="1:12" ht="15" customHeight="1" x14ac:dyDescent="0.45">
      <c r="A27" s="62"/>
      <c r="B27" s="63"/>
      <c r="C27" s="63"/>
      <c r="D27" s="65">
        <f t="shared" si="0"/>
        <v>0</v>
      </c>
      <c r="E27" s="63"/>
      <c r="F27" s="63"/>
      <c r="G27" s="64"/>
      <c r="H27" s="5"/>
      <c r="I27" s="5"/>
      <c r="J27" s="5"/>
      <c r="K27" s="50"/>
      <c r="L27" s="5"/>
    </row>
    <row r="28" spans="1:12" ht="15" customHeight="1" x14ac:dyDescent="0.45">
      <c r="A28" s="66"/>
      <c r="B28" s="67"/>
      <c r="C28" s="68"/>
      <c r="D28" s="65">
        <f t="shared" si="0"/>
        <v>0</v>
      </c>
      <c r="E28" s="69"/>
      <c r="F28" s="70"/>
      <c r="G28" s="71"/>
    </row>
    <row r="29" spans="1:12" ht="15" customHeight="1" x14ac:dyDescent="0.45">
      <c r="A29" s="66"/>
      <c r="B29" s="67"/>
      <c r="C29" s="68">
        <v>20800</v>
      </c>
      <c r="D29" s="65">
        <f t="shared" si="0"/>
        <v>0.3161094224924012</v>
      </c>
      <c r="E29" s="1"/>
      <c r="F29" s="70"/>
      <c r="G29" s="72"/>
    </row>
    <row r="30" spans="1:12" ht="15" customHeight="1" x14ac:dyDescent="0.45">
      <c r="A30" s="73" t="s">
        <v>28</v>
      </c>
      <c r="B30" s="74" t="s">
        <v>29</v>
      </c>
      <c r="C30" s="75">
        <f>B10</f>
        <v>45000</v>
      </c>
      <c r="D30" s="65">
        <f t="shared" si="0"/>
        <v>0.68389057750759874</v>
      </c>
      <c r="E30" s="1" t="s">
        <v>30</v>
      </c>
      <c r="F30" s="70" t="s">
        <v>31</v>
      </c>
      <c r="G30" s="72"/>
    </row>
    <row r="31" spans="1:12" ht="15" customHeight="1" thickBot="1" x14ac:dyDescent="0.4">
      <c r="A31" s="76" t="s">
        <v>32</v>
      </c>
      <c r="B31" s="77"/>
      <c r="C31" s="78">
        <f>SUM(C23:C30)</f>
        <v>65800</v>
      </c>
      <c r="D31" s="79">
        <f>SUM(D23:D30)</f>
        <v>1</v>
      </c>
      <c r="E31" s="77"/>
      <c r="F31" s="79"/>
      <c r="G31" s="80"/>
      <c r="I31" s="5"/>
      <c r="J31" s="5"/>
      <c r="K31" s="5"/>
      <c r="L31" s="5"/>
    </row>
    <row r="32" spans="1:12" ht="15" customHeight="1" x14ac:dyDescent="0.35">
      <c r="C32" s="53" t="e">
        <f>IF(C31=B11,"OK","PAS OK")</f>
        <v>#REF!</v>
      </c>
    </row>
    <row r="33" spans="1:12" ht="15" customHeight="1" thickBot="1" x14ac:dyDescent="0.4">
      <c r="C33" s="53"/>
      <c r="F33" s="4" t="s">
        <v>31</v>
      </c>
    </row>
    <row r="34" spans="1:12" ht="15" customHeight="1" thickBot="1" x14ac:dyDescent="0.4">
      <c r="A34" s="6" t="s">
        <v>33</v>
      </c>
      <c r="B34" s="81" t="s">
        <v>34</v>
      </c>
      <c r="C34" s="82" t="s">
        <v>35</v>
      </c>
      <c r="D34" s="83" t="s">
        <v>36</v>
      </c>
      <c r="F34" s="4" t="s">
        <v>37</v>
      </c>
      <c r="G34" s="1211"/>
      <c r="H34" s="1211"/>
      <c r="I34" s="1211"/>
    </row>
    <row r="35" spans="1:12" ht="15" customHeight="1" x14ac:dyDescent="0.35">
      <c r="A35" s="84" t="s">
        <v>38</v>
      </c>
      <c r="B35" s="85">
        <f>SUMIF(F22:F30,"Apport en Numéraire",C22:C30)</f>
        <v>45000</v>
      </c>
      <c r="C35" s="85">
        <f>SUMIFS(C22:C30,E22:E30,"Acquis",F22:F30,"Apport en Numéraire")</f>
        <v>0</v>
      </c>
      <c r="D35" s="85">
        <f>SUMIFS(C22:C30,E22:E30,"Non Acquis",F22:F30,"Apport en Numéraire")</f>
        <v>45000</v>
      </c>
      <c r="F35" s="4" t="s">
        <v>35</v>
      </c>
      <c r="G35" s="1211"/>
      <c r="H35" s="1211"/>
      <c r="I35" s="1211"/>
      <c r="J35" s="53"/>
      <c r="K35" s="39"/>
      <c r="L35" s="39"/>
    </row>
    <row r="36" spans="1:12" ht="15" customHeight="1" thickBot="1" x14ac:dyDescent="0.4">
      <c r="B36" s="53"/>
      <c r="C36" s="39"/>
      <c r="D36" s="39"/>
      <c r="F36" s="4" t="s">
        <v>30</v>
      </c>
      <c r="G36" s="39"/>
      <c r="J36" s="53"/>
      <c r="K36" s="39"/>
      <c r="L36" s="39"/>
    </row>
    <row r="37" spans="1:12" ht="15" customHeight="1" thickBot="1" x14ac:dyDescent="0.4">
      <c r="A37" s="84" t="s">
        <v>39</v>
      </c>
      <c r="B37" s="69">
        <f>SUMIF(F22:F30,"Apport en Nature",C22:C30)</f>
        <v>0</v>
      </c>
      <c r="C37" s="69">
        <f>SUMIFS(C22:C30,E22:E30,"Acquis",F22:F30,"Apport en Nature")</f>
        <v>0</v>
      </c>
      <c r="D37" s="69">
        <f>SUMIFS(C22:C30,E22:E30,"Non Acquis",F22:F30,"Apport en Nature")</f>
        <v>0</v>
      </c>
      <c r="F37" s="86" t="s">
        <v>40</v>
      </c>
      <c r="G37" s="87">
        <f>C30</f>
        <v>45000</v>
      </c>
      <c r="H37" s="88">
        <f>G37/C31</f>
        <v>0.68389057750759874</v>
      </c>
      <c r="J37" s="53"/>
      <c r="K37" s="39"/>
      <c r="L37" s="39"/>
    </row>
    <row r="38" spans="1:12" ht="15" customHeight="1" x14ac:dyDescent="0.35">
      <c r="B38" s="53"/>
      <c r="J38" s="53"/>
      <c r="K38" s="39"/>
      <c r="L38" s="39"/>
    </row>
    <row r="39" spans="1:12" ht="15" customHeight="1" x14ac:dyDescent="0.45">
      <c r="A39" s="84" t="s">
        <v>41</v>
      </c>
      <c r="B39" s="89"/>
      <c r="C39" s="90">
        <f>C35+C37</f>
        <v>0</v>
      </c>
      <c r="D39" s="91">
        <f>C39/C31</f>
        <v>0</v>
      </c>
      <c r="E39" s="61"/>
    </row>
    <row r="40" spans="1:12" ht="15" customHeight="1" x14ac:dyDescent="0.45">
      <c r="A40" s="5"/>
      <c r="B40" s="50"/>
      <c r="C40" s="92"/>
      <c r="E40" s="61"/>
    </row>
    <row r="41" spans="1:12" ht="15" customHeight="1" x14ac:dyDescent="0.45">
      <c r="A41" s="5"/>
      <c r="B41" s="50"/>
      <c r="C41" s="52"/>
      <c r="E41" s="61"/>
    </row>
    <row r="42" spans="1:12" ht="15" customHeight="1" x14ac:dyDescent="0.45">
      <c r="A42" s="59" t="s">
        <v>42</v>
      </c>
      <c r="B42" s="93" t="s">
        <v>43</v>
      </c>
      <c r="C42" s="93" t="s">
        <v>44</v>
      </c>
      <c r="D42" s="93" t="s">
        <v>32</v>
      </c>
      <c r="E42" s="61"/>
    </row>
    <row r="43" spans="1:12" ht="15" customHeight="1" x14ac:dyDescent="0.45">
      <c r="A43" s="94" t="s">
        <v>45</v>
      </c>
      <c r="B43" s="95">
        <f>C35</f>
        <v>0</v>
      </c>
      <c r="C43" s="95">
        <f>C37</f>
        <v>0</v>
      </c>
      <c r="D43" s="337">
        <f>(C43+B43)/C31</f>
        <v>0</v>
      </c>
      <c r="E43" s="61"/>
    </row>
    <row r="44" spans="1:12" ht="15" customHeight="1" x14ac:dyDescent="0.35">
      <c r="G44" s="1216"/>
      <c r="H44" s="1216"/>
      <c r="I44" s="1217"/>
      <c r="J44" s="1217"/>
      <c r="K44" s="1202"/>
      <c r="L44" s="1202"/>
    </row>
    <row r="45" spans="1:12" ht="15" customHeight="1" x14ac:dyDescent="0.5">
      <c r="A45" s="42" t="s">
        <v>46</v>
      </c>
      <c r="G45" s="96"/>
      <c r="H45" s="96"/>
      <c r="I45" s="97"/>
      <c r="J45" s="97"/>
      <c r="K45" s="98"/>
      <c r="L45" s="98"/>
    </row>
    <row r="46" spans="1:12" ht="15" customHeight="1" thickBot="1" x14ac:dyDescent="0.4">
      <c r="G46" s="96"/>
      <c r="H46" s="96"/>
      <c r="I46" s="97"/>
      <c r="J46" s="97"/>
      <c r="K46" s="98"/>
      <c r="L46" s="98"/>
    </row>
    <row r="47" spans="1:12" ht="15" customHeight="1" thickBot="1" x14ac:dyDescent="0.5">
      <c r="A47" s="1220" t="s">
        <v>47</v>
      </c>
      <c r="B47" s="1221"/>
      <c r="C47" s="1222"/>
      <c r="E47" s="1217"/>
      <c r="F47" s="1217"/>
      <c r="H47" s="53"/>
      <c r="J47" s="53"/>
      <c r="K47" s="99"/>
      <c r="L47" s="100"/>
    </row>
    <row r="48" spans="1:12" ht="15" customHeight="1" x14ac:dyDescent="0.35">
      <c r="A48" s="101" t="s">
        <v>48</v>
      </c>
      <c r="B48" s="102">
        <f>B50+B51</f>
        <v>1150</v>
      </c>
      <c r="C48" s="103"/>
      <c r="F48" s="53"/>
      <c r="H48" s="53"/>
      <c r="J48" s="53"/>
      <c r="K48" s="99"/>
      <c r="L48" s="100"/>
    </row>
    <row r="49" spans="1:12" ht="15" customHeight="1" x14ac:dyDescent="0.35">
      <c r="A49" s="104"/>
      <c r="B49" s="105"/>
      <c r="C49" s="103"/>
      <c r="F49" s="53"/>
      <c r="H49" s="53"/>
      <c r="J49" s="53"/>
      <c r="K49" s="99"/>
      <c r="L49" s="100"/>
    </row>
    <row r="50" spans="1:12" ht="15" customHeight="1" x14ac:dyDescent="0.35">
      <c r="A50" s="104" t="s">
        <v>49</v>
      </c>
      <c r="B50" s="106">
        <f>G104</f>
        <v>0</v>
      </c>
      <c r="C50" s="107">
        <f>B50/B48</f>
        <v>0</v>
      </c>
      <c r="K50" s="99"/>
      <c r="L50" s="99"/>
    </row>
    <row r="51" spans="1:12" ht="15" customHeight="1" x14ac:dyDescent="0.35">
      <c r="A51" s="108" t="s">
        <v>50</v>
      </c>
      <c r="B51" s="106">
        <f>F104</f>
        <v>1150</v>
      </c>
      <c r="C51" s="107">
        <f>B51/B48</f>
        <v>1</v>
      </c>
      <c r="F51" s="109"/>
      <c r="H51" s="53"/>
      <c r="K51" s="98"/>
      <c r="L51" s="98"/>
    </row>
    <row r="52" spans="1:12" ht="15" customHeight="1" x14ac:dyDescent="0.35">
      <c r="A52" s="110" t="s">
        <v>51</v>
      </c>
      <c r="B52" s="91">
        <f>B51/B48</f>
        <v>1</v>
      </c>
      <c r="C52" s="103"/>
      <c r="K52" s="100"/>
      <c r="L52" s="111"/>
    </row>
    <row r="53" spans="1:12" ht="15" customHeight="1" thickBot="1" x14ac:dyDescent="0.4">
      <c r="A53" s="112" t="s">
        <v>52</v>
      </c>
      <c r="B53" s="113"/>
      <c r="C53" s="114">
        <f>B53/B51</f>
        <v>0</v>
      </c>
      <c r="D53" s="59" t="s">
        <v>53</v>
      </c>
      <c r="E53" s="59"/>
      <c r="F53" s="115"/>
      <c r="G53" s="59"/>
    </row>
    <row r="54" spans="1:12" ht="15" customHeight="1" thickBot="1" x14ac:dyDescent="0.4">
      <c r="B54" s="38"/>
      <c r="C54" s="39"/>
      <c r="D54" s="59"/>
      <c r="E54" s="59"/>
      <c r="F54" s="115"/>
      <c r="G54" s="59"/>
    </row>
    <row r="55" spans="1:12" ht="15" customHeight="1" thickBot="1" x14ac:dyDescent="0.4">
      <c r="A55" s="1223" t="s">
        <v>54</v>
      </c>
      <c r="B55" s="116" t="s">
        <v>55</v>
      </c>
      <c r="C55" s="117" t="s">
        <v>56</v>
      </c>
      <c r="D55" s="118" t="s">
        <v>57</v>
      </c>
      <c r="E55" s="1225" t="s">
        <v>58</v>
      </c>
      <c r="F55" s="1226"/>
      <c r="G55" s="119" t="s">
        <v>59</v>
      </c>
      <c r="H55" s="120" t="s">
        <v>60</v>
      </c>
      <c r="I55" s="121" t="s">
        <v>61</v>
      </c>
    </row>
    <row r="56" spans="1:12" ht="15" customHeight="1" x14ac:dyDescent="0.35">
      <c r="A56" s="1224"/>
      <c r="B56" s="122"/>
      <c r="C56" s="122"/>
      <c r="D56" s="123"/>
      <c r="E56" s="124" t="s">
        <v>62</v>
      </c>
      <c r="F56" s="124" t="s">
        <v>63</v>
      </c>
      <c r="G56" s="125" t="s">
        <v>64</v>
      </c>
      <c r="H56" s="126" t="s">
        <v>65</v>
      </c>
      <c r="I56" s="127"/>
    </row>
    <row r="57" spans="1:12" ht="15" customHeight="1" x14ac:dyDescent="0.35">
      <c r="A57" s="128" t="s">
        <v>66</v>
      </c>
      <c r="B57" s="129"/>
      <c r="C57" s="129"/>
      <c r="D57" s="129"/>
      <c r="E57" s="129"/>
      <c r="F57" s="130">
        <f>SUM(F58:F59)</f>
        <v>0</v>
      </c>
      <c r="G57" s="130">
        <f>SUM(G58:G59)</f>
        <v>0</v>
      </c>
      <c r="H57" s="131">
        <f>F57+G57</f>
        <v>0</v>
      </c>
      <c r="I57" s="132"/>
    </row>
    <row r="58" spans="1:12" ht="15" customHeight="1" x14ac:dyDescent="0.35">
      <c r="A58" s="133"/>
      <c r="B58" s="133"/>
      <c r="C58" s="134"/>
      <c r="D58" s="135"/>
      <c r="E58" s="136"/>
      <c r="F58" s="136"/>
      <c r="G58" s="136"/>
      <c r="H58" s="137">
        <f t="shared" ref="H58:H103" si="1">F58+G58</f>
        <v>0</v>
      </c>
      <c r="I58" s="132"/>
    </row>
    <row r="59" spans="1:12" ht="15" customHeight="1" x14ac:dyDescent="0.35">
      <c r="A59" s="133"/>
      <c r="B59" s="133"/>
      <c r="C59" s="134"/>
      <c r="D59" s="135"/>
      <c r="E59" s="136"/>
      <c r="F59" s="136"/>
      <c r="G59" s="136"/>
      <c r="H59" s="137">
        <f t="shared" si="1"/>
        <v>0</v>
      </c>
      <c r="I59" s="132"/>
    </row>
    <row r="60" spans="1:12" ht="15" customHeight="1" x14ac:dyDescent="0.35">
      <c r="A60" s="338" t="s">
        <v>67</v>
      </c>
      <c r="B60" s="129"/>
      <c r="C60" s="129"/>
      <c r="D60" s="129"/>
      <c r="E60" s="129"/>
      <c r="F60" s="130">
        <f>SUM(F61:F66)</f>
        <v>0</v>
      </c>
      <c r="G60" s="130">
        <f>SUM(G61:G66)</f>
        <v>0</v>
      </c>
      <c r="H60" s="131">
        <f t="shared" si="1"/>
        <v>0</v>
      </c>
      <c r="I60" s="132"/>
    </row>
    <row r="61" spans="1:12" ht="15" customHeight="1" x14ac:dyDescent="0.35">
      <c r="A61" s="133"/>
      <c r="B61" s="133"/>
      <c r="C61" s="134"/>
      <c r="D61" s="135"/>
      <c r="E61" s="136"/>
      <c r="F61" s="136"/>
      <c r="G61" s="136"/>
      <c r="H61" s="137">
        <f t="shared" si="1"/>
        <v>0</v>
      </c>
      <c r="I61" s="132"/>
    </row>
    <row r="62" spans="1:12" ht="15" customHeight="1" x14ac:dyDescent="0.35">
      <c r="A62" s="133"/>
      <c r="B62" s="133"/>
      <c r="C62" s="134"/>
      <c r="D62" s="135"/>
      <c r="E62" s="136"/>
      <c r="F62" s="136"/>
      <c r="G62" s="136"/>
      <c r="H62" s="137">
        <f t="shared" si="1"/>
        <v>0</v>
      </c>
      <c r="I62" s="132"/>
    </row>
    <row r="63" spans="1:12" ht="15" customHeight="1" x14ac:dyDescent="0.35">
      <c r="A63" s="133"/>
      <c r="B63" s="133"/>
      <c r="C63" s="134"/>
      <c r="D63" s="135"/>
      <c r="E63" s="136"/>
      <c r="F63" s="136"/>
      <c r="G63" s="136"/>
      <c r="H63" s="137">
        <f t="shared" si="1"/>
        <v>0</v>
      </c>
      <c r="I63" s="132"/>
    </row>
    <row r="64" spans="1:12" ht="15" customHeight="1" x14ac:dyDescent="0.35">
      <c r="A64" s="133"/>
      <c r="B64" s="133"/>
      <c r="C64" s="134"/>
      <c r="D64" s="135"/>
      <c r="E64" s="136"/>
      <c r="F64" s="136"/>
      <c r="G64" s="136"/>
      <c r="H64" s="137">
        <f t="shared" si="1"/>
        <v>0</v>
      </c>
      <c r="I64" s="132"/>
    </row>
    <row r="65" spans="1:9" ht="15" customHeight="1" x14ac:dyDescent="0.35">
      <c r="A65" s="133"/>
      <c r="B65" s="133"/>
      <c r="C65" s="134"/>
      <c r="D65" s="135"/>
      <c r="E65" s="136"/>
      <c r="F65" s="136"/>
      <c r="G65" s="136"/>
      <c r="H65" s="137">
        <f t="shared" si="1"/>
        <v>0</v>
      </c>
      <c r="I65" s="132"/>
    </row>
    <row r="66" spans="1:9" ht="15" customHeight="1" x14ac:dyDescent="0.35">
      <c r="A66" s="133"/>
      <c r="B66" s="133"/>
      <c r="C66" s="134"/>
      <c r="D66" s="135"/>
      <c r="E66" s="136"/>
      <c r="F66" s="136"/>
      <c r="G66" s="136"/>
      <c r="H66" s="137">
        <f t="shared" si="1"/>
        <v>0</v>
      </c>
      <c r="I66" s="132"/>
    </row>
    <row r="67" spans="1:9" ht="15" customHeight="1" x14ac:dyDescent="0.35">
      <c r="A67" s="339" t="s">
        <v>68</v>
      </c>
      <c r="B67" s="138"/>
      <c r="C67" s="138"/>
      <c r="D67" s="138"/>
      <c r="E67" s="138"/>
      <c r="F67" s="139">
        <f>SUM(F68:F75)</f>
        <v>0</v>
      </c>
      <c r="G67" s="139">
        <f>SUM(G68:G75)</f>
        <v>0</v>
      </c>
      <c r="H67" s="139">
        <f t="shared" si="1"/>
        <v>0</v>
      </c>
      <c r="I67" s="132"/>
    </row>
    <row r="68" spans="1:9" ht="15" customHeight="1" x14ac:dyDescent="0.35">
      <c r="A68" s="133"/>
      <c r="B68" s="133"/>
      <c r="C68" s="134"/>
      <c r="D68" s="135"/>
      <c r="E68" s="136"/>
      <c r="F68" s="136"/>
      <c r="G68" s="136"/>
      <c r="H68" s="137">
        <f t="shared" si="1"/>
        <v>0</v>
      </c>
      <c r="I68" s="132"/>
    </row>
    <row r="69" spans="1:9" ht="15" customHeight="1" x14ac:dyDescent="0.35">
      <c r="A69" s="133"/>
      <c r="B69" s="133"/>
      <c r="C69" s="134"/>
      <c r="D69" s="135"/>
      <c r="E69" s="136"/>
      <c r="F69" s="136"/>
      <c r="G69" s="136"/>
      <c r="H69" s="137">
        <f t="shared" si="1"/>
        <v>0</v>
      </c>
      <c r="I69" s="132"/>
    </row>
    <row r="70" spans="1:9" ht="15" customHeight="1" x14ac:dyDescent="0.35">
      <c r="A70" s="133"/>
      <c r="B70" s="133"/>
      <c r="C70" s="134"/>
      <c r="D70" s="135"/>
      <c r="E70" s="136"/>
      <c r="F70" s="136"/>
      <c r="G70" s="136"/>
      <c r="H70" s="137">
        <f t="shared" si="1"/>
        <v>0</v>
      </c>
      <c r="I70" s="132"/>
    </row>
    <row r="71" spans="1:9" ht="15" customHeight="1" x14ac:dyDescent="0.35">
      <c r="A71" s="133"/>
      <c r="B71" s="133"/>
      <c r="C71" s="134"/>
      <c r="D71" s="135"/>
      <c r="E71" s="136"/>
      <c r="F71" s="136"/>
      <c r="G71" s="136"/>
      <c r="H71" s="137">
        <f t="shared" si="1"/>
        <v>0</v>
      </c>
      <c r="I71" s="132"/>
    </row>
    <row r="72" spans="1:9" ht="15" customHeight="1" x14ac:dyDescent="0.35">
      <c r="A72" s="133"/>
      <c r="B72" s="133"/>
      <c r="C72" s="134"/>
      <c r="D72" s="135"/>
      <c r="E72" s="136"/>
      <c r="F72" s="136"/>
      <c r="G72" s="136"/>
      <c r="H72" s="137">
        <f t="shared" si="1"/>
        <v>0</v>
      </c>
      <c r="I72" s="132"/>
    </row>
    <row r="73" spans="1:9" ht="15" customHeight="1" x14ac:dyDescent="0.35">
      <c r="A73" s="133"/>
      <c r="B73" s="133"/>
      <c r="C73" s="134"/>
      <c r="D73" s="135"/>
      <c r="E73" s="136"/>
      <c r="F73" s="136"/>
      <c r="G73" s="136"/>
      <c r="H73" s="137">
        <f t="shared" si="1"/>
        <v>0</v>
      </c>
      <c r="I73" s="132"/>
    </row>
    <row r="74" spans="1:9" ht="15" customHeight="1" x14ac:dyDescent="0.35">
      <c r="A74" s="133"/>
      <c r="B74" s="133"/>
      <c r="C74" s="134"/>
      <c r="D74" s="135"/>
      <c r="E74" s="136"/>
      <c r="F74" s="136"/>
      <c r="G74" s="136"/>
      <c r="H74" s="137">
        <f t="shared" si="1"/>
        <v>0</v>
      </c>
      <c r="I74" s="132"/>
    </row>
    <row r="75" spans="1:9" ht="15" customHeight="1" x14ac:dyDescent="0.35">
      <c r="A75" s="133"/>
      <c r="B75" s="133"/>
      <c r="C75" s="134"/>
      <c r="D75" s="135"/>
      <c r="E75" s="136"/>
      <c r="F75" s="136"/>
      <c r="G75" s="136"/>
      <c r="H75" s="137">
        <f t="shared" si="1"/>
        <v>0</v>
      </c>
      <c r="I75" s="132"/>
    </row>
    <row r="76" spans="1:9" ht="15" customHeight="1" x14ac:dyDescent="0.35">
      <c r="A76" s="339" t="s">
        <v>69</v>
      </c>
      <c r="B76" s="140"/>
      <c r="C76" s="140"/>
      <c r="D76" s="140"/>
      <c r="E76" s="140"/>
      <c r="F76" s="141">
        <f>SUM(F77:F84)</f>
        <v>0</v>
      </c>
      <c r="G76" s="141">
        <f>SUM(G77:G84)</f>
        <v>0</v>
      </c>
      <c r="H76" s="141">
        <f t="shared" si="1"/>
        <v>0</v>
      </c>
      <c r="I76" s="132"/>
    </row>
    <row r="77" spans="1:9" ht="15" customHeight="1" x14ac:dyDescent="0.35">
      <c r="A77" s="133"/>
      <c r="B77" s="133"/>
      <c r="C77" s="134"/>
      <c r="D77" s="135"/>
      <c r="E77" s="136"/>
      <c r="F77" s="136"/>
      <c r="G77" s="136"/>
      <c r="H77" s="137">
        <f t="shared" si="1"/>
        <v>0</v>
      </c>
      <c r="I77" s="132"/>
    </row>
    <row r="78" spans="1:9" ht="15" customHeight="1" x14ac:dyDescent="0.35">
      <c r="A78" s="133"/>
      <c r="B78" s="133"/>
      <c r="C78" s="134"/>
      <c r="D78" s="135"/>
      <c r="E78" s="136"/>
      <c r="F78" s="136"/>
      <c r="G78" s="136"/>
      <c r="H78" s="137">
        <f t="shared" si="1"/>
        <v>0</v>
      </c>
      <c r="I78" s="132"/>
    </row>
    <row r="79" spans="1:9" ht="15" customHeight="1" x14ac:dyDescent="0.35">
      <c r="A79" s="133"/>
      <c r="B79" s="133"/>
      <c r="C79" s="134"/>
      <c r="D79" s="135"/>
      <c r="E79" s="136"/>
      <c r="F79" s="136"/>
      <c r="G79" s="136"/>
      <c r="H79" s="137">
        <f t="shared" si="1"/>
        <v>0</v>
      </c>
      <c r="I79" s="132"/>
    </row>
    <row r="80" spans="1:9" ht="15" customHeight="1" x14ac:dyDescent="0.35">
      <c r="A80" s="133"/>
      <c r="B80" s="133"/>
      <c r="C80" s="134"/>
      <c r="D80" s="135"/>
      <c r="E80" s="136"/>
      <c r="F80" s="136"/>
      <c r="G80" s="136"/>
      <c r="H80" s="137">
        <f t="shared" si="1"/>
        <v>0</v>
      </c>
      <c r="I80" s="132"/>
    </row>
    <row r="81" spans="1:9" ht="15" customHeight="1" x14ac:dyDescent="0.35">
      <c r="A81" s="133"/>
      <c r="B81" s="133"/>
      <c r="C81" s="134"/>
      <c r="D81" s="135"/>
      <c r="E81" s="136"/>
      <c r="F81" s="136"/>
      <c r="G81" s="136"/>
      <c r="H81" s="137">
        <f t="shared" si="1"/>
        <v>0</v>
      </c>
      <c r="I81" s="132"/>
    </row>
    <row r="82" spans="1:9" ht="15" customHeight="1" x14ac:dyDescent="0.35">
      <c r="A82" s="133"/>
      <c r="B82" s="133"/>
      <c r="C82" s="134"/>
      <c r="D82" s="135"/>
      <c r="E82" s="136"/>
      <c r="F82" s="136"/>
      <c r="G82" s="136"/>
      <c r="H82" s="137">
        <f t="shared" si="1"/>
        <v>0</v>
      </c>
      <c r="I82" s="132"/>
    </row>
    <row r="83" spans="1:9" ht="15" customHeight="1" x14ac:dyDescent="0.35">
      <c r="A83" s="133"/>
      <c r="B83" s="133"/>
      <c r="C83" s="134"/>
      <c r="D83" s="135"/>
      <c r="E83" s="136"/>
      <c r="F83" s="136"/>
      <c r="G83" s="136"/>
      <c r="H83" s="137">
        <f t="shared" si="1"/>
        <v>0</v>
      </c>
      <c r="I83" s="132"/>
    </row>
    <row r="84" spans="1:9" ht="15" customHeight="1" x14ac:dyDescent="0.35">
      <c r="A84" s="133"/>
      <c r="B84" s="133"/>
      <c r="C84" s="134"/>
      <c r="D84" s="135"/>
      <c r="E84" s="136"/>
      <c r="F84" s="136"/>
      <c r="G84" s="136"/>
      <c r="H84" s="137">
        <f t="shared" si="1"/>
        <v>0</v>
      </c>
      <c r="I84" s="132"/>
    </row>
    <row r="85" spans="1:9" ht="15" customHeight="1" x14ac:dyDescent="0.35">
      <c r="A85" s="339" t="s">
        <v>70</v>
      </c>
      <c r="B85" s="140"/>
      <c r="C85" s="140"/>
      <c r="D85" s="140"/>
      <c r="E85" s="140"/>
      <c r="F85" s="142">
        <f>SUM(F86:F87)</f>
        <v>0</v>
      </c>
      <c r="G85" s="142">
        <f>SUM(G86:G87)</f>
        <v>0</v>
      </c>
      <c r="H85" s="141">
        <f t="shared" si="1"/>
        <v>0</v>
      </c>
      <c r="I85" s="132"/>
    </row>
    <row r="86" spans="1:9" ht="15" customHeight="1" x14ac:dyDescent="0.35">
      <c r="A86" s="133"/>
      <c r="B86" s="133"/>
      <c r="C86" s="134"/>
      <c r="D86" s="135"/>
      <c r="E86" s="136"/>
      <c r="F86" s="136"/>
      <c r="G86" s="136"/>
      <c r="H86" s="137">
        <f t="shared" si="1"/>
        <v>0</v>
      </c>
      <c r="I86" s="132"/>
    </row>
    <row r="87" spans="1:9" ht="15" customHeight="1" x14ac:dyDescent="0.35">
      <c r="A87" s="133"/>
      <c r="B87" s="133"/>
      <c r="C87" s="134"/>
      <c r="D87" s="135"/>
      <c r="E87" s="136"/>
      <c r="F87" s="136"/>
      <c r="G87" s="136"/>
      <c r="H87" s="137">
        <f t="shared" si="1"/>
        <v>0</v>
      </c>
      <c r="I87" s="132"/>
    </row>
    <row r="88" spans="1:9" ht="15" customHeight="1" x14ac:dyDescent="0.35">
      <c r="A88" s="339" t="s">
        <v>71</v>
      </c>
      <c r="B88" s="143"/>
      <c r="C88" s="143"/>
      <c r="D88" s="143"/>
      <c r="E88" s="143"/>
      <c r="F88" s="144">
        <f>SUM(F89:F90)</f>
        <v>0</v>
      </c>
      <c r="G88" s="144">
        <f>SUM(G89:G90)</f>
        <v>0</v>
      </c>
      <c r="H88" s="144">
        <f t="shared" si="1"/>
        <v>0</v>
      </c>
      <c r="I88" s="132"/>
    </row>
    <row r="89" spans="1:9" ht="15" customHeight="1" x14ac:dyDescent="0.35">
      <c r="A89" s="133"/>
      <c r="B89" s="133"/>
      <c r="C89" s="134"/>
      <c r="D89" s="135"/>
      <c r="E89" s="136"/>
      <c r="F89" s="136"/>
      <c r="G89" s="136"/>
      <c r="H89" s="137">
        <f t="shared" si="1"/>
        <v>0</v>
      </c>
      <c r="I89" s="132"/>
    </row>
    <row r="90" spans="1:9" ht="15" customHeight="1" x14ac:dyDescent="0.35">
      <c r="A90" s="133"/>
      <c r="B90" s="133"/>
      <c r="C90" s="134"/>
      <c r="D90" s="135"/>
      <c r="E90" s="136"/>
      <c r="F90" s="136"/>
      <c r="G90" s="136"/>
      <c r="H90" s="137">
        <f t="shared" si="1"/>
        <v>0</v>
      </c>
      <c r="I90" s="132"/>
    </row>
    <row r="91" spans="1:9" ht="15" customHeight="1" x14ac:dyDescent="0.35">
      <c r="A91" s="339" t="s">
        <v>72</v>
      </c>
      <c r="B91" s="143"/>
      <c r="C91" s="143"/>
      <c r="D91" s="143"/>
      <c r="E91" s="143"/>
      <c r="F91" s="144">
        <f>SUM(F92:F95)</f>
        <v>0</v>
      </c>
      <c r="G91" s="144">
        <f>SUM(G92:G95)</f>
        <v>0</v>
      </c>
      <c r="H91" s="144">
        <f t="shared" si="1"/>
        <v>0</v>
      </c>
      <c r="I91" s="133"/>
    </row>
    <row r="92" spans="1:9" ht="15" customHeight="1" x14ac:dyDescent="0.35">
      <c r="A92" s="133"/>
      <c r="B92" s="133"/>
      <c r="C92" s="134"/>
      <c r="D92" s="135"/>
      <c r="E92" s="136"/>
      <c r="F92" s="136"/>
      <c r="G92" s="136"/>
      <c r="H92" s="137">
        <f t="shared" si="1"/>
        <v>0</v>
      </c>
      <c r="I92" s="132"/>
    </row>
    <row r="93" spans="1:9" ht="15" customHeight="1" x14ac:dyDescent="0.35">
      <c r="A93" s="133"/>
      <c r="B93" s="133"/>
      <c r="C93" s="134"/>
      <c r="D93" s="135"/>
      <c r="E93" s="136"/>
      <c r="F93" s="136"/>
      <c r="G93" s="136"/>
      <c r="H93" s="137">
        <f t="shared" si="1"/>
        <v>0</v>
      </c>
      <c r="I93" s="132"/>
    </row>
    <row r="94" spans="1:9" ht="15" customHeight="1" x14ac:dyDescent="0.35">
      <c r="A94" s="133"/>
      <c r="B94" s="133"/>
      <c r="C94" s="134"/>
      <c r="D94" s="135"/>
      <c r="E94" s="136"/>
      <c r="F94" s="136"/>
      <c r="G94" s="136"/>
      <c r="H94" s="137">
        <f t="shared" si="1"/>
        <v>0</v>
      </c>
      <c r="I94" s="132"/>
    </row>
    <row r="95" spans="1:9" ht="15" customHeight="1" x14ac:dyDescent="0.35">
      <c r="A95" s="133"/>
      <c r="B95" s="133"/>
      <c r="C95" s="134"/>
      <c r="D95" s="135"/>
      <c r="E95" s="136"/>
      <c r="F95" s="136"/>
      <c r="G95" s="136"/>
      <c r="H95" s="137">
        <f t="shared" si="1"/>
        <v>0</v>
      </c>
      <c r="I95" s="132"/>
    </row>
    <row r="96" spans="1:9" ht="15" customHeight="1" x14ac:dyDescent="0.45">
      <c r="A96" s="340" t="s">
        <v>73</v>
      </c>
      <c r="B96" s="145"/>
      <c r="C96" s="146"/>
      <c r="D96" s="145"/>
      <c r="E96" s="147"/>
      <c r="F96" s="147">
        <v>1000</v>
      </c>
      <c r="G96" s="147">
        <f>G91+G88+G85+G76+G67+G60+G57</f>
        <v>0</v>
      </c>
      <c r="H96" s="147">
        <f t="shared" si="1"/>
        <v>1000</v>
      </c>
      <c r="I96" s="148"/>
    </row>
    <row r="97" spans="1:9" ht="22.4" customHeight="1" x14ac:dyDescent="0.35">
      <c r="A97" s="149" t="s">
        <v>74</v>
      </c>
      <c r="B97" s="150"/>
      <c r="C97" s="151"/>
      <c r="D97" s="151"/>
      <c r="E97" s="152"/>
      <c r="F97" s="153">
        <v>150</v>
      </c>
      <c r="G97" s="153"/>
      <c r="H97" s="153">
        <f t="shared" si="1"/>
        <v>150</v>
      </c>
      <c r="I97" s="154"/>
    </row>
    <row r="98" spans="1:9" ht="22.4" customHeight="1" x14ac:dyDescent="0.45">
      <c r="A98" s="155" t="s">
        <v>75</v>
      </c>
      <c r="B98" s="156"/>
      <c r="C98" s="146"/>
      <c r="D98" s="145"/>
      <c r="E98" s="157"/>
      <c r="F98" s="147">
        <f>F96+F97</f>
        <v>1150</v>
      </c>
      <c r="G98" s="147">
        <f>G96+G97</f>
        <v>0</v>
      </c>
      <c r="H98" s="147">
        <f t="shared" si="1"/>
        <v>1150</v>
      </c>
      <c r="I98" s="158"/>
    </row>
    <row r="99" spans="1:9" ht="15.5" x14ac:dyDescent="0.35">
      <c r="A99" s="159" t="s">
        <v>76</v>
      </c>
      <c r="B99" s="135"/>
      <c r="C99" s="160"/>
      <c r="D99" s="161"/>
      <c r="E99" s="162"/>
      <c r="F99" s="134"/>
      <c r="G99" s="134"/>
      <c r="H99" s="134">
        <f t="shared" si="1"/>
        <v>0</v>
      </c>
    </row>
    <row r="100" spans="1:9" ht="15.5" x14ac:dyDescent="0.35">
      <c r="A100" s="163" t="s">
        <v>77</v>
      </c>
      <c r="B100" s="135"/>
      <c r="C100" s="160"/>
      <c r="D100" s="161"/>
      <c r="E100" s="162"/>
      <c r="F100" s="134"/>
      <c r="G100" s="134"/>
      <c r="H100" s="134">
        <f t="shared" si="1"/>
        <v>0</v>
      </c>
      <c r="I100" s="164"/>
    </row>
    <row r="101" spans="1:9" ht="15.5" x14ac:dyDescent="0.35">
      <c r="A101" s="163" t="s">
        <v>78</v>
      </c>
      <c r="B101" s="135"/>
      <c r="C101" s="160"/>
      <c r="D101" s="161"/>
      <c r="E101" s="162"/>
      <c r="F101" s="134"/>
      <c r="G101" s="134"/>
      <c r="H101" s="134">
        <f t="shared" si="1"/>
        <v>0</v>
      </c>
      <c r="I101" s="164"/>
    </row>
    <row r="102" spans="1:9" ht="15.5" x14ac:dyDescent="0.35">
      <c r="A102" s="163" t="s">
        <v>79</v>
      </c>
      <c r="B102" s="135"/>
      <c r="C102" s="160"/>
      <c r="D102" s="161"/>
      <c r="E102" s="162"/>
      <c r="F102" s="134">
        <v>0</v>
      </c>
      <c r="G102" s="134"/>
      <c r="H102" s="134">
        <f t="shared" si="1"/>
        <v>0</v>
      </c>
      <c r="I102" s="164"/>
    </row>
    <row r="103" spans="1:9" ht="16" thickBot="1" x14ac:dyDescent="0.4">
      <c r="A103" s="165" t="s">
        <v>80</v>
      </c>
      <c r="B103" s="166"/>
      <c r="C103" s="167"/>
      <c r="D103" s="168"/>
      <c r="E103" s="169"/>
      <c r="F103" s="170">
        <v>0</v>
      </c>
      <c r="G103" s="170">
        <v>0</v>
      </c>
      <c r="H103" s="170">
        <f t="shared" si="1"/>
        <v>0</v>
      </c>
      <c r="I103" s="164"/>
    </row>
    <row r="104" spans="1:9" ht="37.5" thickBot="1" x14ac:dyDescent="0.5">
      <c r="A104" s="171" t="s">
        <v>81</v>
      </c>
      <c r="B104" s="172"/>
      <c r="C104" s="173"/>
      <c r="D104" s="173"/>
      <c r="E104" s="174"/>
      <c r="F104" s="175">
        <f>SUM(F98:F103)</f>
        <v>1150</v>
      </c>
      <c r="G104" s="175">
        <f>SUM(G98:G103)</f>
        <v>0</v>
      </c>
      <c r="H104" s="175">
        <f>SUM(H98:H103)</f>
        <v>1150</v>
      </c>
      <c r="I104" s="164"/>
    </row>
    <row r="105" spans="1:9" ht="15.5" x14ac:dyDescent="0.35">
      <c r="B105" s="38"/>
      <c r="C105" s="39"/>
      <c r="D105" s="59"/>
      <c r="E105" s="59"/>
      <c r="F105" s="115"/>
      <c r="G105" s="59"/>
    </row>
    <row r="106" spans="1:9" ht="18.5" x14ac:dyDescent="0.35">
      <c r="A106" s="1214" t="s">
        <v>82</v>
      </c>
      <c r="B106" s="1215"/>
      <c r="C106" s="1215"/>
      <c r="D106" s="1215"/>
      <c r="E106" s="1215"/>
      <c r="F106" s="1215"/>
      <c r="G106" s="1215"/>
      <c r="H106" s="1215"/>
      <c r="I106" s="1215"/>
    </row>
    <row r="107" spans="1:9" ht="15.5" x14ac:dyDescent="0.35">
      <c r="A107" s="176" t="s">
        <v>83</v>
      </c>
      <c r="C107" s="177"/>
      <c r="D107" s="178"/>
      <c r="F107" s="179" t="s">
        <v>84</v>
      </c>
      <c r="G107" s="180"/>
      <c r="I107" s="179" t="str">
        <f>I55</f>
        <v>Statut de la dépense</v>
      </c>
    </row>
    <row r="108" spans="1:9" ht="15.5" x14ac:dyDescent="0.35">
      <c r="A108" s="181"/>
      <c r="C108" s="182"/>
      <c r="D108" s="183"/>
      <c r="F108" s="184"/>
      <c r="G108" s="180"/>
      <c r="I108" s="184"/>
    </row>
    <row r="109" spans="1:9" ht="15.5" x14ac:dyDescent="0.35">
      <c r="A109" s="185"/>
      <c r="C109" s="186"/>
      <c r="D109" s="183"/>
      <c r="F109" s="187"/>
      <c r="G109" s="180"/>
      <c r="H109" s="5"/>
      <c r="I109" s="187"/>
    </row>
    <row r="110" spans="1:9" ht="15.5" x14ac:dyDescent="0.35">
      <c r="A110" s="185"/>
      <c r="C110" s="186"/>
      <c r="D110" s="183"/>
      <c r="E110" s="188"/>
      <c r="F110" s="187"/>
      <c r="G110" s="180"/>
      <c r="I110" s="187"/>
    </row>
    <row r="111" spans="1:9" ht="15.5" x14ac:dyDescent="0.35">
      <c r="A111" s="185"/>
      <c r="C111" s="189"/>
      <c r="D111" s="190"/>
      <c r="E111" s="191"/>
      <c r="F111" s="187"/>
      <c r="G111" s="180"/>
      <c r="I111" s="187"/>
    </row>
    <row r="112" spans="1:9" ht="15.5" x14ac:dyDescent="0.35">
      <c r="A112" s="192"/>
      <c r="C112" s="189"/>
      <c r="D112" s="190"/>
      <c r="E112" s="191"/>
      <c r="F112" s="193"/>
      <c r="G112" s="180"/>
      <c r="I112" s="193"/>
    </row>
    <row r="113" spans="1:12" ht="15.5" x14ac:dyDescent="0.35">
      <c r="A113" s="192"/>
      <c r="C113" s="189"/>
      <c r="D113" s="190"/>
      <c r="E113" s="191"/>
      <c r="F113" s="193"/>
      <c r="G113" s="180"/>
      <c r="I113" s="193"/>
    </row>
    <row r="114" spans="1:12" ht="15.5" x14ac:dyDescent="0.35">
      <c r="A114" s="192"/>
      <c r="C114" s="189"/>
      <c r="D114" s="190"/>
      <c r="E114" s="191"/>
      <c r="F114" s="194"/>
      <c r="G114" s="180"/>
      <c r="I114" s="194"/>
    </row>
    <row r="115" spans="1:12" ht="18.5" x14ac:dyDescent="0.35">
      <c r="A115" s="195" t="s">
        <v>85</v>
      </c>
      <c r="C115" s="182"/>
      <c r="D115" s="190"/>
      <c r="E115" s="196"/>
      <c r="F115" s="197">
        <f>SUM(F108:F114)</f>
        <v>0</v>
      </c>
      <c r="G115" s="180"/>
      <c r="I115" s="197"/>
    </row>
    <row r="116" spans="1:12" ht="16" thickBot="1" x14ac:dyDescent="0.4">
      <c r="A116" s="198"/>
      <c r="C116" s="199"/>
      <c r="E116" s="196"/>
      <c r="F116" s="200"/>
      <c r="H116" s="5"/>
    </row>
    <row r="117" spans="1:12" ht="21.5" thickBot="1" x14ac:dyDescent="0.4">
      <c r="A117" s="201" t="s">
        <v>86</v>
      </c>
      <c r="B117" s="341"/>
      <c r="C117" s="342"/>
      <c r="D117" s="343"/>
      <c r="E117" s="344"/>
      <c r="F117" s="202">
        <f>F96+F115</f>
        <v>1000</v>
      </c>
    </row>
    <row r="118" spans="1:12" ht="15.5" x14ac:dyDescent="0.35">
      <c r="A118" s="196"/>
      <c r="B118" s="203"/>
      <c r="C118" s="204"/>
      <c r="D118" s="205"/>
      <c r="E118" s="191"/>
      <c r="I118" s="53"/>
      <c r="J118" s="5"/>
      <c r="K118" s="5"/>
      <c r="L118" s="5"/>
    </row>
    <row r="119" spans="1:12" ht="15.5" x14ac:dyDescent="0.35">
      <c r="A119" s="206" t="s">
        <v>87</v>
      </c>
      <c r="B119" s="207" t="str">
        <f>IF(F97&lt;(F96*15.01%),"OK","PAS OK")</f>
        <v>OK</v>
      </c>
      <c r="C119" t="str">
        <f>IF(F97&lt;=(H97*B52),"OK","PAS OK")</f>
        <v>OK</v>
      </c>
      <c r="E119" s="208"/>
      <c r="I119" s="53"/>
      <c r="J119" s="5"/>
      <c r="K119" s="5"/>
      <c r="L119" s="5"/>
    </row>
    <row r="120" spans="1:12" ht="15.5" x14ac:dyDescent="0.35">
      <c r="A120" s="206"/>
      <c r="B120" s="53">
        <f>IF(B119="OK",F97,F96*15%)</f>
        <v>150</v>
      </c>
      <c r="C120" s="53">
        <f>IF(C119="OK",F97,H97*B52)</f>
        <v>150</v>
      </c>
      <c r="E120" s="209"/>
      <c r="F120" s="207">
        <f>MIN(B120,C120)</f>
        <v>150</v>
      </c>
      <c r="I120" s="53"/>
      <c r="J120" s="5"/>
      <c r="K120" s="5"/>
      <c r="L120" s="5"/>
    </row>
    <row r="121" spans="1:12" ht="16" thickBot="1" x14ac:dyDescent="0.4">
      <c r="A121" s="210"/>
      <c r="E121" s="211"/>
      <c r="I121" s="53"/>
      <c r="J121" s="5"/>
      <c r="K121" s="5"/>
      <c r="L121" s="5"/>
    </row>
    <row r="122" spans="1:12" ht="21.5" thickBot="1" x14ac:dyDescent="0.4">
      <c r="A122" s="201" t="s">
        <v>88</v>
      </c>
      <c r="C122" s="212"/>
      <c r="F122" s="202">
        <f>F117+F120</f>
        <v>1150</v>
      </c>
      <c r="I122" s="53"/>
      <c r="J122" s="5"/>
      <c r="K122" s="5"/>
      <c r="L122" s="5"/>
    </row>
    <row r="123" spans="1:12" ht="15.5" x14ac:dyDescent="0.35">
      <c r="A123" s="196"/>
      <c r="B123" s="203"/>
      <c r="C123" s="204"/>
      <c r="D123" s="205"/>
      <c r="E123" s="191"/>
      <c r="I123" s="53"/>
      <c r="J123" s="5"/>
      <c r="K123" s="5"/>
      <c r="L123" s="5"/>
    </row>
    <row r="124" spans="1:12" ht="15.5" x14ac:dyDescent="0.35">
      <c r="A124" s="206" t="s">
        <v>89</v>
      </c>
      <c r="B124" s="207" t="str">
        <f>IF(F99&lt;(F98*10.01%),"OK","PAS OK")</f>
        <v>OK</v>
      </c>
      <c r="C124" t="str">
        <f>IF(F99&lt;=(H99*B52),"OK","PAS OK")</f>
        <v>OK</v>
      </c>
      <c r="E124" s="208"/>
      <c r="G124" s="38"/>
      <c r="H124" s="1216"/>
      <c r="I124" s="1216"/>
    </row>
    <row r="125" spans="1:12" ht="15.5" x14ac:dyDescent="0.35">
      <c r="A125" s="206"/>
      <c r="B125" s="53">
        <f>IF(B124="OK",F99,F98*10%)</f>
        <v>0</v>
      </c>
      <c r="C125" s="53">
        <f>IF(C124="OK",F99,H99*B52)</f>
        <v>0</v>
      </c>
      <c r="E125" s="209"/>
      <c r="F125" s="207">
        <f>MIN(B125,C125)</f>
        <v>0</v>
      </c>
      <c r="G125" s="213"/>
      <c r="H125" s="1216"/>
      <c r="I125" s="1216"/>
      <c r="J125" s="38"/>
      <c r="K125" s="38"/>
      <c r="L125" s="38"/>
    </row>
    <row r="126" spans="1:12" ht="15.5" x14ac:dyDescent="0.35">
      <c r="A126" s="259"/>
      <c r="B126" s="53"/>
      <c r="C126" s="53"/>
      <c r="E126" s="209"/>
      <c r="F126" s="260"/>
      <c r="G126" s="213"/>
      <c r="H126" s="96"/>
      <c r="I126" s="96"/>
      <c r="J126" s="38"/>
      <c r="K126" s="38"/>
      <c r="L126" s="38"/>
    </row>
    <row r="127" spans="1:12" ht="15.5" x14ac:dyDescent="0.35">
      <c r="A127" s="259" t="s">
        <v>90</v>
      </c>
      <c r="B127" s="53"/>
      <c r="C127" s="53"/>
      <c r="E127" s="209"/>
      <c r="F127" s="207">
        <f>SUM(F100:F103)</f>
        <v>0</v>
      </c>
      <c r="G127" s="213"/>
      <c r="H127" s="96"/>
      <c r="I127" s="96"/>
      <c r="J127" s="38"/>
      <c r="K127" s="38"/>
      <c r="L127" s="38"/>
    </row>
    <row r="128" spans="1:12" ht="15.5" x14ac:dyDescent="0.35">
      <c r="A128" s="259"/>
      <c r="B128" s="53"/>
      <c r="C128" s="53"/>
      <c r="E128" s="209"/>
      <c r="F128" s="260"/>
      <c r="G128" s="213"/>
      <c r="H128" s="96"/>
      <c r="I128" s="96"/>
      <c r="J128" s="38"/>
      <c r="K128" s="38"/>
      <c r="L128" s="38"/>
    </row>
    <row r="129" spans="1:12" ht="15.5" x14ac:dyDescent="0.35">
      <c r="A129" s="259"/>
      <c r="B129" s="53"/>
      <c r="C129" s="53"/>
      <c r="E129" s="209"/>
      <c r="F129" s="260"/>
      <c r="G129" s="213"/>
      <c r="H129" s="96"/>
      <c r="I129" s="96"/>
      <c r="J129" s="38"/>
      <c r="K129" s="38"/>
      <c r="L129" s="38"/>
    </row>
    <row r="130" spans="1:12" ht="15.5" x14ac:dyDescent="0.35">
      <c r="A130" s="259"/>
      <c r="B130" s="53"/>
      <c r="C130" s="53"/>
      <c r="E130" s="209"/>
      <c r="F130" s="260"/>
      <c r="G130" s="213"/>
      <c r="H130" s="96"/>
      <c r="I130" s="96"/>
      <c r="J130" s="38"/>
      <c r="K130" s="38"/>
      <c r="L130" s="38"/>
    </row>
    <row r="131" spans="1:12" ht="16" thickBot="1" x14ac:dyDescent="0.4">
      <c r="A131" s="210"/>
      <c r="E131" s="211"/>
      <c r="G131" s="213"/>
      <c r="H131" s="1216"/>
      <c r="I131" s="1216"/>
      <c r="J131" s="38"/>
      <c r="K131" s="38"/>
      <c r="L131" s="38"/>
    </row>
    <row r="132" spans="1:12" ht="21.5" thickBot="1" x14ac:dyDescent="0.4">
      <c r="A132" s="201" t="s">
        <v>91</v>
      </c>
      <c r="C132" s="212"/>
      <c r="F132" s="202">
        <f>F122+F125+F127</f>
        <v>1150</v>
      </c>
      <c r="G132" s="213"/>
      <c r="H132" s="1219"/>
      <c r="I132" s="1219"/>
      <c r="J132" s="38"/>
      <c r="K132" s="38"/>
      <c r="L132" s="38"/>
    </row>
    <row r="133" spans="1:12" ht="21.5" thickBot="1" x14ac:dyDescent="0.4">
      <c r="A133" s="214"/>
      <c r="B133" s="215"/>
      <c r="C133" s="216"/>
      <c r="E133" s="211"/>
      <c r="F133" s="217"/>
      <c r="G133" s="213"/>
      <c r="H133" s="1219"/>
      <c r="I133" s="1219"/>
    </row>
    <row r="134" spans="1:12" ht="16" thickBot="1" x14ac:dyDescent="0.4">
      <c r="A134" s="218" t="s">
        <v>92</v>
      </c>
      <c r="B134" s="219">
        <f>B10</f>
        <v>45000</v>
      </c>
      <c r="C134" s="39"/>
      <c r="D134" s="59"/>
      <c r="E134" s="59"/>
      <c r="F134" s="115"/>
      <c r="G134" s="59"/>
      <c r="H134" s="220"/>
      <c r="I134" s="220"/>
    </row>
    <row r="135" spans="1:12" ht="16" thickBot="1" x14ac:dyDescent="0.4">
      <c r="B135" s="38"/>
      <c r="C135" s="39"/>
      <c r="D135" s="59"/>
      <c r="E135" s="59"/>
      <c r="F135" s="115"/>
      <c r="G135" s="59"/>
      <c r="H135" s="220"/>
      <c r="I135" s="220"/>
    </row>
    <row r="136" spans="1:12" ht="15.5" x14ac:dyDescent="0.35">
      <c r="A136" s="221" t="s">
        <v>93</v>
      </c>
      <c r="B136" s="222"/>
      <c r="C136" s="223"/>
      <c r="D136" s="224"/>
      <c r="E136" s="224"/>
      <c r="F136" s="225"/>
      <c r="G136" s="226"/>
      <c r="H136" s="220"/>
      <c r="I136" s="220"/>
    </row>
    <row r="137" spans="1:12" ht="16" thickBot="1" x14ac:dyDescent="0.4">
      <c r="A137" s="227"/>
      <c r="B137" s="228"/>
      <c r="C137" s="229"/>
      <c r="D137" s="230"/>
      <c r="E137" s="230"/>
      <c r="F137" s="231"/>
      <c r="G137" s="232"/>
      <c r="H137" s="220"/>
      <c r="I137" s="220"/>
    </row>
    <row r="138" spans="1:12" ht="16" thickBot="1" x14ac:dyDescent="0.4">
      <c r="A138" s="233" t="s">
        <v>94</v>
      </c>
      <c r="B138" s="234"/>
      <c r="C138" s="235"/>
      <c r="D138" s="236"/>
      <c r="E138" s="236"/>
      <c r="F138" s="261">
        <f>F132/B134</f>
        <v>2.5555555555555557E-2</v>
      </c>
      <c r="G138" s="232"/>
      <c r="H138" s="220"/>
      <c r="I138" s="220"/>
    </row>
    <row r="139" spans="1:12" ht="16" thickBot="1" x14ac:dyDescent="0.4">
      <c r="A139" s="233" t="s">
        <v>95</v>
      </c>
      <c r="B139" s="234" t="s">
        <v>96</v>
      </c>
      <c r="C139" s="235"/>
      <c r="D139" s="236"/>
      <c r="E139" s="236"/>
      <c r="F139" s="237">
        <f>F122/B134</f>
        <v>2.5555555555555557E-2</v>
      </c>
      <c r="G139" s="232" t="str">
        <f>IF(F139&gt;100%,"OK","PAS OK")</f>
        <v>PAS OK</v>
      </c>
      <c r="H139" s="220"/>
      <c r="I139" s="220"/>
    </row>
    <row r="140" spans="1:12" ht="16" thickBot="1" x14ac:dyDescent="0.4">
      <c r="A140" s="233" t="s">
        <v>97</v>
      </c>
      <c r="B140" s="234"/>
      <c r="C140" s="235"/>
      <c r="D140" s="236"/>
      <c r="E140" s="236"/>
      <c r="F140" s="237">
        <f>F117/B134</f>
        <v>2.2222222222222223E-2</v>
      </c>
      <c r="G140" s="232" t="str">
        <f>IF(F140&gt;100%,"OK","PAS OK")</f>
        <v>PAS OK</v>
      </c>
      <c r="H140" s="220"/>
      <c r="I140" s="220"/>
    </row>
    <row r="141" spans="1:12" ht="16" thickBot="1" x14ac:dyDescent="0.4">
      <c r="A141" s="233" t="s">
        <v>98</v>
      </c>
      <c r="B141" s="234"/>
      <c r="C141" s="235"/>
      <c r="D141" s="236"/>
      <c r="E141" s="236"/>
      <c r="F141" s="237">
        <f>(SUMIF(I58:I114,"Charge à décaisser",F58:F114))/B134</f>
        <v>0</v>
      </c>
      <c r="G141" s="238"/>
      <c r="H141" s="220"/>
      <c r="I141" s="220"/>
    </row>
    <row r="142" spans="1:12" ht="21" x14ac:dyDescent="0.35">
      <c r="A142" s="214"/>
      <c r="B142" s="215"/>
      <c r="C142" s="239"/>
      <c r="E142" s="211"/>
      <c r="F142" s="217"/>
      <c r="G142" s="213"/>
      <c r="H142" s="220"/>
      <c r="I142" s="220"/>
    </row>
    <row r="143" spans="1:12" ht="21" x14ac:dyDescent="0.35">
      <c r="A143" s="214"/>
      <c r="B143" s="215"/>
      <c r="C143" s="239"/>
      <c r="E143" s="211"/>
      <c r="F143" s="217"/>
      <c r="G143" s="213"/>
      <c r="H143" s="220"/>
      <c r="I143" s="220"/>
    </row>
    <row r="144" spans="1:12" ht="15.5" x14ac:dyDescent="0.35">
      <c r="A144" s="240"/>
      <c r="B144" s="2"/>
      <c r="C144" s="1218" t="s">
        <v>99</v>
      </c>
      <c r="D144" s="1218"/>
      <c r="E144" s="5"/>
      <c r="F144" s="5"/>
      <c r="G144" s="5"/>
      <c r="H144" s="2"/>
      <c r="I144" s="2"/>
    </row>
    <row r="145" spans="1:9" ht="21" x14ac:dyDescent="0.5">
      <c r="A145" s="42" t="s">
        <v>100</v>
      </c>
      <c r="C145" s="70"/>
      <c r="D145" s="1"/>
    </row>
    <row r="146" spans="1:9" ht="15.5" x14ac:dyDescent="0.35">
      <c r="G146" s="5" t="s">
        <v>101</v>
      </c>
    </row>
    <row r="147" spans="1:9" x14ac:dyDescent="0.35">
      <c r="A147" t="s">
        <v>102</v>
      </c>
      <c r="B147" s="53">
        <f>'FICHE 5- Estimation des ventes'!B13</f>
        <v>0</v>
      </c>
      <c r="C147" s="53"/>
      <c r="D147" s="53"/>
      <c r="G147" s="53" t="e">
        <f>G150/D149</f>
        <v>#DIV/0!</v>
      </c>
      <c r="H147" t="s">
        <v>103</v>
      </c>
    </row>
    <row r="148" spans="1:9" x14ac:dyDescent="0.35">
      <c r="B148" s="53"/>
      <c r="C148" t="s">
        <v>104</v>
      </c>
      <c r="D148" t="s">
        <v>105</v>
      </c>
      <c r="G148" s="53"/>
    </row>
    <row r="149" spans="1:9" x14ac:dyDescent="0.35">
      <c r="A149" t="s">
        <v>106</v>
      </c>
      <c r="B149" s="53">
        <f>'FICHE 5- Estimation des ventes'!C10</f>
        <v>0</v>
      </c>
      <c r="C149">
        <f>B149/115%</f>
        <v>0</v>
      </c>
      <c r="D149">
        <f>C149*80%</f>
        <v>0</v>
      </c>
      <c r="G149" s="53"/>
    </row>
    <row r="150" spans="1:9" x14ac:dyDescent="0.35">
      <c r="A150" t="s">
        <v>107</v>
      </c>
      <c r="B150" s="53">
        <f>'FICHE 5- Estimation des ventes'!B14</f>
        <v>0</v>
      </c>
      <c r="G150" s="53">
        <f>G152/(1-C146)</f>
        <v>65800</v>
      </c>
      <c r="H150" t="s">
        <v>108</v>
      </c>
    </row>
    <row r="151" spans="1:9" x14ac:dyDescent="0.35">
      <c r="A151" t="s">
        <v>109</v>
      </c>
      <c r="B151" s="53" t="e">
        <f>'FICHE 5- Estimation des ventes'!#REF!</f>
        <v>#REF!</v>
      </c>
      <c r="C151" s="57" t="e">
        <f>'FICHE 5- Estimation des ventes'!#REF!</f>
        <v>#REF!</v>
      </c>
    </row>
    <row r="152" spans="1:9" x14ac:dyDescent="0.35">
      <c r="A152" s="241" t="s">
        <v>110</v>
      </c>
      <c r="B152" s="242" t="e">
        <f>B150-B151</f>
        <v>#REF!</v>
      </c>
      <c r="G152" s="242">
        <f>B10/D30</f>
        <v>65800</v>
      </c>
      <c r="H152" s="258" t="s">
        <v>111</v>
      </c>
    </row>
    <row r="153" spans="1:9" x14ac:dyDescent="0.35">
      <c r="B153" s="53"/>
    </row>
    <row r="154" spans="1:9" x14ac:dyDescent="0.35">
      <c r="A154" s="243" t="s">
        <v>112</v>
      </c>
      <c r="B154" s="53"/>
    </row>
    <row r="155" spans="1:9" x14ac:dyDescent="0.35">
      <c r="B155" s="3" t="s">
        <v>113</v>
      </c>
      <c r="C155" s="3" t="s">
        <v>114</v>
      </c>
      <c r="D155" s="1"/>
      <c r="E155" s="1"/>
      <c r="F155" s="3" t="s">
        <v>115</v>
      </c>
      <c r="G155" s="3" t="s">
        <v>116</v>
      </c>
      <c r="H155" s="3" t="s">
        <v>117</v>
      </c>
      <c r="I155" s="244"/>
    </row>
    <row r="156" spans="1:9" ht="15.5" x14ac:dyDescent="0.35">
      <c r="A156" s="245">
        <f>A23</f>
        <v>0</v>
      </c>
      <c r="B156" s="246">
        <f>D23</f>
        <v>0</v>
      </c>
      <c r="C156" s="1"/>
      <c r="D156" s="1"/>
      <c r="E156" s="1"/>
      <c r="F156" s="1"/>
      <c r="G156" s="1"/>
      <c r="H156" s="1"/>
    </row>
    <row r="157" spans="1:9" ht="15.5" x14ac:dyDescent="0.35">
      <c r="A157" s="245">
        <f t="shared" ref="A157:A163" si="2">A24</f>
        <v>0</v>
      </c>
      <c r="B157" s="246">
        <f t="shared" ref="B157:B163" si="3">D24</f>
        <v>0</v>
      </c>
      <c r="C157" s="1"/>
      <c r="D157" s="1"/>
      <c r="E157" s="1"/>
      <c r="F157" s="1"/>
      <c r="G157" s="1"/>
      <c r="H157" s="1"/>
    </row>
    <row r="158" spans="1:9" ht="15.5" x14ac:dyDescent="0.35">
      <c r="A158" s="245">
        <f t="shared" si="2"/>
        <v>0</v>
      </c>
      <c r="B158" s="246">
        <f t="shared" si="3"/>
        <v>0</v>
      </c>
      <c r="C158" s="1"/>
      <c r="D158" s="1"/>
      <c r="E158" s="1"/>
      <c r="F158" s="1"/>
      <c r="G158" s="1"/>
      <c r="H158" s="1"/>
    </row>
    <row r="159" spans="1:9" ht="15.5" x14ac:dyDescent="0.35">
      <c r="A159" s="245">
        <f t="shared" si="2"/>
        <v>0</v>
      </c>
      <c r="B159" s="246">
        <f t="shared" si="3"/>
        <v>0</v>
      </c>
      <c r="C159" s="1"/>
      <c r="D159" s="1"/>
      <c r="E159" s="1"/>
      <c r="F159" s="1"/>
      <c r="G159" s="1"/>
      <c r="H159" s="1"/>
    </row>
    <row r="160" spans="1:9" ht="15.5" x14ac:dyDescent="0.35">
      <c r="A160" s="245">
        <f t="shared" si="2"/>
        <v>0</v>
      </c>
      <c r="B160" s="246">
        <f t="shared" si="3"/>
        <v>0</v>
      </c>
      <c r="C160" s="1"/>
      <c r="D160" s="1"/>
      <c r="E160" s="1"/>
      <c r="F160" s="1"/>
      <c r="G160" s="1"/>
      <c r="H160" s="1"/>
    </row>
    <row r="161" spans="1:11" ht="15.5" x14ac:dyDescent="0.35">
      <c r="A161" s="245">
        <f t="shared" si="2"/>
        <v>0</v>
      </c>
      <c r="B161" s="246">
        <f t="shared" si="3"/>
        <v>0</v>
      </c>
      <c r="C161" s="1"/>
      <c r="D161" s="1"/>
      <c r="E161" s="1"/>
      <c r="F161" s="1"/>
      <c r="G161" s="1"/>
      <c r="H161" s="1"/>
    </row>
    <row r="162" spans="1:11" ht="15.5" x14ac:dyDescent="0.35">
      <c r="A162" s="245">
        <f t="shared" si="2"/>
        <v>0</v>
      </c>
      <c r="B162" s="246">
        <f t="shared" si="3"/>
        <v>0.3161094224924012</v>
      </c>
      <c r="C162" s="1"/>
      <c r="D162" s="1"/>
      <c r="E162" s="1"/>
      <c r="F162" s="1"/>
      <c r="G162" s="1"/>
      <c r="H162" s="1"/>
    </row>
    <row r="163" spans="1:11" ht="15.5" x14ac:dyDescent="0.35">
      <c r="A163" s="245" t="str">
        <f t="shared" si="2"/>
        <v>WALLIMAGE</v>
      </c>
      <c r="B163" s="246">
        <f t="shared" si="3"/>
        <v>0.68389057750759874</v>
      </c>
      <c r="C163" s="246"/>
      <c r="D163" s="1" t="s">
        <v>118</v>
      </c>
      <c r="E163" s="1"/>
      <c r="F163" s="69" t="e">
        <f>(B152-C31)*C163</f>
        <v>#REF!</v>
      </c>
      <c r="G163" s="69" t="e">
        <f>F163+B10</f>
        <v>#REF!</v>
      </c>
      <c r="H163" s="70" t="e">
        <f>F163/B10</f>
        <v>#REF!</v>
      </c>
    </row>
    <row r="164" spans="1:11" x14ac:dyDescent="0.35">
      <c r="B164" s="246">
        <f>SUM(B156:B163)</f>
        <v>1</v>
      </c>
      <c r="C164" s="246">
        <f>SUM(C156:C163)</f>
        <v>0</v>
      </c>
      <c r="D164" s="1"/>
      <c r="E164" s="1"/>
      <c r="F164" s="1"/>
      <c r="G164" s="1"/>
      <c r="H164" s="1"/>
    </row>
    <row r="165" spans="1:11" x14ac:dyDescent="0.35">
      <c r="B165" s="53"/>
    </row>
    <row r="166" spans="1:11" x14ac:dyDescent="0.35">
      <c r="B166" s="53"/>
      <c r="H166" s="53"/>
      <c r="I166" s="53"/>
    </row>
    <row r="167" spans="1:11" ht="16" thickBot="1" x14ac:dyDescent="0.4">
      <c r="B167" s="53"/>
      <c r="I167" s="247"/>
      <c r="J167" s="247"/>
      <c r="K167" s="247"/>
    </row>
    <row r="168" spans="1:11" ht="15.5" x14ac:dyDescent="0.35">
      <c r="A168" s="248" t="s">
        <v>119</v>
      </c>
      <c r="B168" s="249"/>
      <c r="C168" s="249"/>
      <c r="D168" s="249"/>
      <c r="E168" s="250"/>
      <c r="F168" s="250"/>
      <c r="G168" s="250"/>
      <c r="H168" s="250"/>
      <c r="I168" s="250"/>
      <c r="J168" s="250"/>
      <c r="K168" s="251"/>
    </row>
    <row r="169" spans="1:11" ht="15.5" x14ac:dyDescent="0.35">
      <c r="A169" s="252"/>
      <c r="B169" s="345"/>
      <c r="C169" s="345"/>
      <c r="D169" s="345"/>
      <c r="E169" s="346"/>
      <c r="F169" s="346"/>
      <c r="G169" s="346"/>
      <c r="H169" s="346"/>
      <c r="I169" s="346"/>
      <c r="J169" s="346"/>
      <c r="K169" s="253"/>
    </row>
    <row r="170" spans="1:11" ht="15.5" x14ac:dyDescent="0.35">
      <c r="A170" s="252"/>
      <c r="B170" s="345"/>
      <c r="C170" s="345"/>
      <c r="D170" s="345"/>
      <c r="E170" s="346"/>
      <c r="F170" s="346"/>
      <c r="G170" s="346"/>
      <c r="H170" s="346"/>
      <c r="I170" s="346"/>
      <c r="J170" s="346"/>
      <c r="K170" s="253"/>
    </row>
    <row r="171" spans="1:11" ht="16" thickBot="1" x14ac:dyDescent="0.4">
      <c r="A171" s="254"/>
      <c r="B171" s="347"/>
      <c r="C171" s="347"/>
      <c r="D171" s="347"/>
      <c r="E171" s="347"/>
      <c r="F171" s="347"/>
      <c r="G171" s="347"/>
      <c r="H171" s="348"/>
      <c r="I171" s="348"/>
      <c r="J171" s="348"/>
      <c r="K171" s="255"/>
    </row>
    <row r="172" spans="1:11" ht="15.5" x14ac:dyDescent="0.35">
      <c r="A172" s="256"/>
      <c r="B172" s="256"/>
      <c r="C172" s="256"/>
      <c r="D172" s="256"/>
    </row>
  </sheetData>
  <mergeCells count="20">
    <mergeCell ref="A106:I106"/>
    <mergeCell ref="H124:I124"/>
    <mergeCell ref="G44:H44"/>
    <mergeCell ref="I44:J44"/>
    <mergeCell ref="C144:D144"/>
    <mergeCell ref="H125:I125"/>
    <mergeCell ref="H131:I131"/>
    <mergeCell ref="H132:I132"/>
    <mergeCell ref="H133:I133"/>
    <mergeCell ref="A47:C47"/>
    <mergeCell ref="E47:F47"/>
    <mergeCell ref="A55:A56"/>
    <mergeCell ref="E55:F55"/>
    <mergeCell ref="K44:L44"/>
    <mergeCell ref="A1:K1"/>
    <mergeCell ref="A2:K2"/>
    <mergeCell ref="B6:H6"/>
    <mergeCell ref="A21:G21"/>
    <mergeCell ref="G34:I35"/>
    <mergeCell ref="A19:B20"/>
  </mergeCells>
  <dataValidations count="2">
    <dataValidation type="list" allowBlank="1" showInputMessage="1" showErrorMessage="1" sqref="E22:E30" xr:uid="{A06A6C57-7569-4999-A193-2FDAF91F2B73}">
      <formula1>$F$35:$F$36</formula1>
    </dataValidation>
    <dataValidation type="list" allowBlank="1" showInputMessage="1" showErrorMessage="1" sqref="F23:F30" xr:uid="{09EB0D9E-4016-46CC-B6AA-F140BB9FE6F2}">
      <formula1>$F$33:$F$34</formula1>
    </dataValidation>
  </dataValidation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0C08C-E329-475F-9D56-7F3939C59371}">
  <sheetPr>
    <tabColor theme="3" tint="0.79998168889431442"/>
  </sheetPr>
  <dimension ref="A1:M84"/>
  <sheetViews>
    <sheetView showGridLines="0" topLeftCell="A47" workbookViewId="0">
      <selection activeCell="C15" sqref="C15"/>
    </sheetView>
  </sheetViews>
  <sheetFormatPr baseColWidth="10" defaultColWidth="11.453125" defaultRowHeight="14" x14ac:dyDescent="0.3"/>
  <cols>
    <col min="1" max="1" width="36.1796875" style="263" customWidth="1"/>
    <col min="2" max="2" width="31.1796875" style="263" customWidth="1"/>
    <col min="3" max="3" width="18.81640625" style="263" customWidth="1"/>
    <col min="4" max="4" width="21.453125" style="263" customWidth="1"/>
    <col min="5" max="5" width="17.81640625" style="263" customWidth="1"/>
    <col min="6" max="6" width="19.453125" style="263" customWidth="1"/>
    <col min="7" max="7" width="17.1796875" style="263" customWidth="1"/>
    <col min="8" max="8" width="19.453125" style="263" customWidth="1"/>
    <col min="9" max="16384" width="11.453125" style="263"/>
  </cols>
  <sheetData>
    <row r="1" spans="1:13" ht="30" x14ac:dyDescent="0.3">
      <c r="A1" s="895" t="s">
        <v>323</v>
      </c>
      <c r="C1" s="286"/>
      <c r="D1" s="286"/>
      <c r="E1" s="286"/>
      <c r="F1" s="286"/>
      <c r="G1" s="286"/>
      <c r="H1" s="286"/>
      <c r="I1" s="286"/>
      <c r="J1" s="286"/>
      <c r="K1" s="286"/>
      <c r="L1" s="286"/>
    </row>
    <row r="2" spans="1:13" x14ac:dyDescent="0.3">
      <c r="M2" s="284" t="s">
        <v>556</v>
      </c>
    </row>
    <row r="3" spans="1:13" x14ac:dyDescent="0.3">
      <c r="K3" s="284"/>
      <c r="L3" s="284"/>
      <c r="M3" s="284" t="s">
        <v>557</v>
      </c>
    </row>
    <row r="4" spans="1:13" x14ac:dyDescent="0.3">
      <c r="K4" s="284"/>
      <c r="L4" s="284" t="s">
        <v>325</v>
      </c>
      <c r="M4" s="284"/>
    </row>
    <row r="5" spans="1:13" x14ac:dyDescent="0.3">
      <c r="K5" s="284"/>
      <c r="L5" s="284" t="s">
        <v>326</v>
      </c>
      <c r="M5" s="284"/>
    </row>
    <row r="6" spans="1:13" x14ac:dyDescent="0.3">
      <c r="K6" s="284"/>
      <c r="L6" s="284" t="s">
        <v>171</v>
      </c>
      <c r="M6" s="284"/>
    </row>
    <row r="7" spans="1:13" x14ac:dyDescent="0.3">
      <c r="K7" s="284"/>
      <c r="L7" s="284" t="s">
        <v>173</v>
      </c>
      <c r="M7" s="284"/>
    </row>
    <row r="8" spans="1:13" x14ac:dyDescent="0.3">
      <c r="K8" s="284"/>
      <c r="L8" s="263" t="s">
        <v>553</v>
      </c>
      <c r="M8" s="284" t="s">
        <v>327</v>
      </c>
    </row>
    <row r="9" spans="1:13" x14ac:dyDescent="0.3">
      <c r="A9" s="266" t="s">
        <v>328</v>
      </c>
      <c r="B9" s="271">
        <f>'FICHE 1 - Fiche d''identité'!B9</f>
        <v>0</v>
      </c>
      <c r="K9" s="284"/>
      <c r="L9" s="284" t="s">
        <v>554</v>
      </c>
      <c r="M9" s="284" t="s">
        <v>329</v>
      </c>
    </row>
    <row r="10" spans="1:13" x14ac:dyDescent="0.3">
      <c r="L10" s="263" t="s">
        <v>555</v>
      </c>
      <c r="M10" s="285" t="s">
        <v>330</v>
      </c>
    </row>
    <row r="11" spans="1:13" x14ac:dyDescent="0.3">
      <c r="A11" s="262" t="s">
        <v>551</v>
      </c>
      <c r="M11" s="285"/>
    </row>
    <row r="12" spans="1:13" x14ac:dyDescent="0.3">
      <c r="M12" s="285" t="s">
        <v>171</v>
      </c>
    </row>
    <row r="13" spans="1:13" ht="14.5" thickBot="1" x14ac:dyDescent="0.35">
      <c r="A13" s="269" t="s">
        <v>331</v>
      </c>
      <c r="B13" s="270"/>
      <c r="C13" s="270"/>
      <c r="D13" s="270"/>
      <c r="E13" s="270"/>
      <c r="F13" s="270"/>
      <c r="G13" s="270"/>
      <c r="H13" s="270"/>
      <c r="I13" s="270"/>
      <c r="J13" s="270"/>
      <c r="K13" s="270"/>
      <c r="L13" s="270"/>
      <c r="M13" s="285" t="s">
        <v>173</v>
      </c>
    </row>
    <row r="15" spans="1:13" x14ac:dyDescent="0.3">
      <c r="A15" s="537" t="s">
        <v>558</v>
      </c>
      <c r="B15" s="271"/>
      <c r="C15" s="922" t="s">
        <v>597</v>
      </c>
      <c r="D15" s="915"/>
      <c r="E15" s="915"/>
      <c r="F15" s="915"/>
      <c r="G15" s="915"/>
      <c r="H15" s="915"/>
      <c r="I15" s="920"/>
    </row>
    <row r="16" spans="1:13" ht="14.25" customHeight="1" x14ac:dyDescent="0.3">
      <c r="A16" s="283" t="s">
        <v>552</v>
      </c>
      <c r="B16" s="272"/>
      <c r="C16" s="914"/>
      <c r="D16" s="915"/>
      <c r="E16" s="916"/>
      <c r="F16" s="916"/>
      <c r="G16" s="916"/>
      <c r="H16" s="916"/>
      <c r="I16" s="917"/>
      <c r="J16" s="293"/>
      <c r="K16" s="293"/>
      <c r="L16" s="293"/>
    </row>
    <row r="17" spans="1:12" ht="14.5" x14ac:dyDescent="0.35">
      <c r="A17" s="283" t="s">
        <v>332</v>
      </c>
      <c r="B17" s="297"/>
      <c r="C17" s="914" t="s">
        <v>333</v>
      </c>
      <c r="D17" s="918"/>
      <c r="E17" s="919"/>
      <c r="F17" s="919"/>
      <c r="G17" s="916"/>
      <c r="H17" s="916"/>
      <c r="I17" s="920"/>
      <c r="K17" s="293"/>
      <c r="L17" s="293"/>
    </row>
    <row r="18" spans="1:12" ht="14.25" customHeight="1" x14ac:dyDescent="0.3">
      <c r="A18" s="283" t="s">
        <v>334</v>
      </c>
      <c r="B18" s="272"/>
      <c r="D18" s="921"/>
      <c r="E18" s="921"/>
      <c r="F18" s="921"/>
      <c r="G18" s="287"/>
      <c r="H18" s="287"/>
      <c r="K18" s="293"/>
      <c r="L18" s="293"/>
    </row>
    <row r="19" spans="1:12" x14ac:dyDescent="0.3">
      <c r="A19" s="283" t="s">
        <v>335</v>
      </c>
      <c r="B19" s="410"/>
      <c r="C19" s="921"/>
      <c r="D19" s="921"/>
      <c r="E19" s="921"/>
      <c r="F19" s="921"/>
      <c r="G19" s="287"/>
      <c r="H19" s="287"/>
      <c r="K19" s="293"/>
      <c r="L19" s="293"/>
    </row>
    <row r="20" spans="1:12" x14ac:dyDescent="0.3">
      <c r="A20" s="283" t="s">
        <v>336</v>
      </c>
      <c r="B20" s="272"/>
      <c r="C20" s="921"/>
      <c r="D20" s="921"/>
      <c r="E20" s="921"/>
      <c r="F20" s="921"/>
      <c r="G20" s="287"/>
      <c r="H20" s="287"/>
      <c r="K20" s="293"/>
      <c r="L20" s="293"/>
    </row>
    <row r="21" spans="1:12" ht="28" x14ac:dyDescent="0.3">
      <c r="A21" s="923" t="s">
        <v>338</v>
      </c>
      <c r="B21" s="273"/>
      <c r="C21" s="921"/>
      <c r="D21" s="921"/>
      <c r="E21" s="921"/>
      <c r="F21" s="921"/>
      <c r="G21" s="293"/>
    </row>
    <row r="22" spans="1:12" x14ac:dyDescent="0.3">
      <c r="C22" s="921"/>
      <c r="D22" s="921"/>
      <c r="E22" s="921"/>
      <c r="F22" s="921"/>
      <c r="G22" s="293"/>
    </row>
    <row r="23" spans="1:12" x14ac:dyDescent="0.3">
      <c r="A23" s="266" t="s">
        <v>427</v>
      </c>
    </row>
    <row r="24" spans="1:12" x14ac:dyDescent="0.3">
      <c r="D24" s="265"/>
    </row>
    <row r="25" spans="1:12" x14ac:dyDescent="0.3">
      <c r="A25" s="283" t="s">
        <v>339</v>
      </c>
      <c r="B25" s="272"/>
    </row>
    <row r="26" spans="1:12" x14ac:dyDescent="0.3">
      <c r="A26" s="283" t="s">
        <v>340</v>
      </c>
      <c r="B26" s="272"/>
    </row>
    <row r="27" spans="1:12" x14ac:dyDescent="0.3">
      <c r="A27" s="283" t="s">
        <v>341</v>
      </c>
      <c r="B27" s="272"/>
    </row>
    <row r="28" spans="1:12" ht="14.5" x14ac:dyDescent="0.35">
      <c r="A28" s="283" t="s">
        <v>342</v>
      </c>
      <c r="B28" s="411"/>
    </row>
    <row r="29" spans="1:12" x14ac:dyDescent="0.3">
      <c r="A29" s="283"/>
    </row>
    <row r="30" spans="1:12" x14ac:dyDescent="0.3">
      <c r="A30" s="266" t="s">
        <v>441</v>
      </c>
    </row>
    <row r="32" spans="1:12" x14ac:dyDescent="0.3">
      <c r="A32" s="283" t="s">
        <v>339</v>
      </c>
      <c r="B32" s="272"/>
    </row>
    <row r="33" spans="1:12" x14ac:dyDescent="0.3">
      <c r="A33" s="283" t="s">
        <v>340</v>
      </c>
      <c r="B33" s="272"/>
    </row>
    <row r="34" spans="1:12" x14ac:dyDescent="0.3">
      <c r="A34" s="283" t="s">
        <v>341</v>
      </c>
      <c r="B34" s="272"/>
    </row>
    <row r="35" spans="1:12" ht="14.5" x14ac:dyDescent="0.35">
      <c r="A35" s="283" t="s">
        <v>342</v>
      </c>
      <c r="B35" s="411"/>
    </row>
    <row r="36" spans="1:12" x14ac:dyDescent="0.3">
      <c r="A36" s="283"/>
    </row>
    <row r="38" spans="1:12" ht="14.5" thickBot="1" x14ac:dyDescent="0.35">
      <c r="A38" s="269" t="s">
        <v>343</v>
      </c>
      <c r="B38" s="270"/>
      <c r="C38" s="270"/>
      <c r="D38" s="270"/>
      <c r="E38" s="270"/>
      <c r="F38" s="270"/>
      <c r="G38" s="270"/>
      <c r="H38" s="270"/>
      <c r="I38" s="270"/>
      <c r="J38" s="270"/>
      <c r="K38" s="270"/>
      <c r="L38" s="270"/>
    </row>
    <row r="40" spans="1:12" ht="14.25" customHeight="1" x14ac:dyDescent="0.3">
      <c r="A40" s="263" t="s">
        <v>344</v>
      </c>
      <c r="B40" s="481"/>
      <c r="C40" s="1244" t="s">
        <v>345</v>
      </c>
      <c r="D40" s="1244"/>
      <c r="E40" s="1244"/>
      <c r="F40" s="1244"/>
      <c r="G40" s="482"/>
      <c r="H40" s="482"/>
      <c r="I40" s="482"/>
      <c r="J40" s="482"/>
      <c r="K40" s="482"/>
      <c r="L40" s="482"/>
    </row>
    <row r="41" spans="1:12" x14ac:dyDescent="0.3">
      <c r="A41" s="263" t="s">
        <v>346</v>
      </c>
      <c r="B41" s="480">
        <v>0</v>
      </c>
      <c r="C41" s="1244"/>
      <c r="D41" s="1244"/>
      <c r="E41" s="1244"/>
      <c r="F41" s="1244"/>
      <c r="G41" s="482"/>
      <c r="H41" s="482"/>
      <c r="I41" s="482"/>
      <c r="J41" s="482"/>
      <c r="K41" s="482"/>
      <c r="L41" s="482"/>
    </row>
    <row r="42" spans="1:12" ht="30.75" customHeight="1" x14ac:dyDescent="0.3">
      <c r="A42" s="479" t="s">
        <v>347</v>
      </c>
      <c r="B42" s="272"/>
      <c r="C42" s="1244"/>
      <c r="D42" s="1244"/>
      <c r="E42" s="1244"/>
      <c r="F42" s="1244"/>
      <c r="G42" s="482"/>
      <c r="H42" s="482"/>
      <c r="I42" s="482"/>
      <c r="J42" s="482"/>
      <c r="K42" s="482"/>
      <c r="L42" s="482"/>
    </row>
    <row r="43" spans="1:12" ht="28" x14ac:dyDescent="0.3">
      <c r="A43" s="479" t="s">
        <v>348</v>
      </c>
      <c r="B43" s="272"/>
      <c r="C43" s="1244"/>
      <c r="D43" s="1244"/>
      <c r="E43" s="1244"/>
      <c r="F43" s="1244"/>
      <c r="G43" s="482"/>
      <c r="H43" s="482"/>
      <c r="I43" s="482"/>
      <c r="J43" s="482"/>
      <c r="K43" s="482"/>
      <c r="L43" s="482"/>
    </row>
    <row r="45" spans="1:12" ht="14.5" thickBot="1" x14ac:dyDescent="0.35">
      <c r="A45" s="269" t="s">
        <v>428</v>
      </c>
      <c r="B45" s="270"/>
      <c r="C45" s="270"/>
      <c r="D45" s="270"/>
      <c r="E45" s="270"/>
      <c r="F45" s="270"/>
      <c r="G45" s="270"/>
      <c r="H45" s="270"/>
      <c r="I45" s="270"/>
      <c r="J45" s="270"/>
      <c r="K45" s="270"/>
      <c r="L45" s="270"/>
    </row>
    <row r="47" spans="1:12" x14ac:dyDescent="0.3">
      <c r="A47" s="358" t="s">
        <v>349</v>
      </c>
      <c r="B47" s="358" t="s">
        <v>350</v>
      </c>
    </row>
    <row r="48" spans="1:12" x14ac:dyDescent="0.3">
      <c r="A48" s="272"/>
      <c r="B48" s="272"/>
    </row>
    <row r="49" spans="1:12" x14ac:dyDescent="0.3">
      <c r="A49" s="272"/>
      <c r="B49" s="272"/>
    </row>
    <row r="50" spans="1:12" x14ac:dyDescent="0.3">
      <c r="A50" s="272"/>
      <c r="B50" s="272"/>
    </row>
    <row r="51" spans="1:12" x14ac:dyDescent="0.3">
      <c r="A51" s="272"/>
      <c r="B51" s="272"/>
    </row>
    <row r="52" spans="1:12" x14ac:dyDescent="0.3">
      <c r="A52" s="272"/>
      <c r="B52" s="272"/>
    </row>
    <row r="53" spans="1:12" x14ac:dyDescent="0.3">
      <c r="A53" s="272"/>
      <c r="B53" s="272"/>
    </row>
    <row r="54" spans="1:12" x14ac:dyDescent="0.3">
      <c r="A54" s="272"/>
      <c r="B54" s="272"/>
    </row>
    <row r="55" spans="1:12" x14ac:dyDescent="0.3">
      <c r="A55" s="272"/>
      <c r="B55" s="272"/>
    </row>
    <row r="56" spans="1:12" x14ac:dyDescent="0.3">
      <c r="A56" s="272"/>
      <c r="B56" s="272"/>
    </row>
    <row r="59" spans="1:12" ht="16" hidden="1" thickBot="1" x14ac:dyDescent="0.4">
      <c r="A59" s="282" t="s">
        <v>351</v>
      </c>
      <c r="B59" s="270"/>
      <c r="C59" s="270"/>
      <c r="D59" s="270"/>
      <c r="E59" s="270"/>
      <c r="F59" s="270"/>
      <c r="G59" s="270"/>
      <c r="H59" s="270"/>
      <c r="I59" s="270"/>
      <c r="J59" s="270"/>
      <c r="K59" s="270"/>
      <c r="L59" s="270"/>
    </row>
    <row r="60" spans="1:12" hidden="1" x14ac:dyDescent="0.3"/>
    <row r="61" spans="1:12" ht="28" hidden="1" x14ac:dyDescent="0.3">
      <c r="A61" s="728" t="s">
        <v>352</v>
      </c>
      <c r="B61" s="729" t="s">
        <v>353</v>
      </c>
      <c r="C61" s="729" t="s">
        <v>354</v>
      </c>
      <c r="D61" s="729" t="s">
        <v>355</v>
      </c>
      <c r="E61" s="729" t="s">
        <v>356</v>
      </c>
      <c r="F61" s="729" t="s">
        <v>357</v>
      </c>
      <c r="G61" s="729" t="s">
        <v>358</v>
      </c>
    </row>
    <row r="62" spans="1:12" hidden="1" x14ac:dyDescent="0.3">
      <c r="A62" s="722"/>
      <c r="B62" s="723" t="s">
        <v>359</v>
      </c>
      <c r="C62" s="724">
        <v>0</v>
      </c>
      <c r="D62" s="725">
        <v>6200</v>
      </c>
      <c r="E62" s="725">
        <f>C62+D62</f>
        <v>6200</v>
      </c>
      <c r="F62" s="726">
        <v>0</v>
      </c>
      <c r="G62" s="727" t="e">
        <f t="shared" ref="G62:G73" si="0">F62/$F$74</f>
        <v>#DIV/0!</v>
      </c>
    </row>
    <row r="63" spans="1:12" hidden="1" x14ac:dyDescent="0.3">
      <c r="A63" s="713"/>
      <c r="B63" s="714"/>
      <c r="C63" s="715">
        <v>0</v>
      </c>
      <c r="D63" s="717">
        <v>0</v>
      </c>
      <c r="E63" s="716">
        <f>C63+D63</f>
        <v>0</v>
      </c>
      <c r="F63" s="719">
        <v>0</v>
      </c>
      <c r="G63" s="721" t="e">
        <f t="shared" si="0"/>
        <v>#DIV/0!</v>
      </c>
    </row>
    <row r="64" spans="1:12" hidden="1" x14ac:dyDescent="0.3">
      <c r="A64" s="713" t="s">
        <v>2</v>
      </c>
      <c r="B64" s="714" t="s">
        <v>2</v>
      </c>
      <c r="C64" s="715">
        <v>0</v>
      </c>
      <c r="D64" s="718">
        <v>0</v>
      </c>
      <c r="E64" s="716">
        <f>C64+D64</f>
        <v>0</v>
      </c>
      <c r="F64" s="720">
        <v>0</v>
      </c>
      <c r="G64" s="721" t="e">
        <f t="shared" si="0"/>
        <v>#DIV/0!</v>
      </c>
    </row>
    <row r="65" spans="1:7" hidden="1" x14ac:dyDescent="0.3">
      <c r="A65" s="277" t="s">
        <v>429</v>
      </c>
      <c r="B65" s="280"/>
      <c r="C65" s="749">
        <f>SUM(C62:C64)</f>
        <v>0</v>
      </c>
      <c r="D65" s="750">
        <f>SUM(D62:D64)</f>
        <v>6200</v>
      </c>
      <c r="E65" s="750">
        <f>SUM(E62:E64)</f>
        <v>6200</v>
      </c>
      <c r="F65" s="751">
        <f>SUM(F62:F64)</f>
        <v>0</v>
      </c>
      <c r="G65" s="762" t="e">
        <f t="shared" si="0"/>
        <v>#DIV/0!</v>
      </c>
    </row>
    <row r="66" spans="1:7" hidden="1" x14ac:dyDescent="0.3">
      <c r="A66" s="730"/>
      <c r="B66" s="731" t="s">
        <v>360</v>
      </c>
      <c r="C66" s="736">
        <v>0</v>
      </c>
      <c r="D66" s="737">
        <v>10000</v>
      </c>
      <c r="E66" s="738">
        <f>C66+D66</f>
        <v>10000</v>
      </c>
      <c r="F66" s="739">
        <v>0</v>
      </c>
      <c r="G66" s="740" t="e">
        <f t="shared" si="0"/>
        <v>#DIV/0!</v>
      </c>
    </row>
    <row r="67" spans="1:7" hidden="1" x14ac:dyDescent="0.3">
      <c r="A67" s="732" t="s">
        <v>2</v>
      </c>
      <c r="B67" s="733" t="s">
        <v>2</v>
      </c>
      <c r="C67" s="741">
        <v>0</v>
      </c>
      <c r="D67" s="742">
        <v>0</v>
      </c>
      <c r="E67" s="743">
        <f>C67+D67</f>
        <v>0</v>
      </c>
      <c r="F67" s="744">
        <v>0</v>
      </c>
      <c r="G67" s="745" t="e">
        <f t="shared" si="0"/>
        <v>#DIV/0!</v>
      </c>
    </row>
    <row r="68" spans="1:7" hidden="1" x14ac:dyDescent="0.3">
      <c r="A68" s="734"/>
      <c r="B68" s="735"/>
      <c r="C68" s="724">
        <v>0</v>
      </c>
      <c r="D68" s="746">
        <v>0</v>
      </c>
      <c r="E68" s="725">
        <f>C68+D68</f>
        <v>0</v>
      </c>
      <c r="F68" s="747">
        <v>0</v>
      </c>
      <c r="G68" s="727" t="e">
        <f t="shared" si="0"/>
        <v>#DIV/0!</v>
      </c>
    </row>
    <row r="69" spans="1:7" hidden="1" x14ac:dyDescent="0.3">
      <c r="A69" s="277" t="s">
        <v>430</v>
      </c>
      <c r="B69" s="280"/>
      <c r="C69" s="749">
        <f>SUM(C66:C68)</f>
        <v>0</v>
      </c>
      <c r="D69" s="750">
        <f>SUM(D66:D68)</f>
        <v>10000</v>
      </c>
      <c r="E69" s="750">
        <f>SUM(E66:E68)</f>
        <v>10000</v>
      </c>
      <c r="F69" s="751">
        <f>SUM(F66:F68)</f>
        <v>0</v>
      </c>
      <c r="G69" s="762" t="e">
        <f t="shared" si="0"/>
        <v>#DIV/0!</v>
      </c>
    </row>
    <row r="70" spans="1:7" hidden="1" x14ac:dyDescent="0.3">
      <c r="A70" s="730"/>
      <c r="B70" s="731" t="s">
        <v>361</v>
      </c>
      <c r="C70" s="736">
        <v>0</v>
      </c>
      <c r="D70" s="737">
        <v>0</v>
      </c>
      <c r="E70" s="738">
        <f>C70+D70</f>
        <v>0</v>
      </c>
      <c r="F70" s="739">
        <v>0</v>
      </c>
      <c r="G70" s="740" t="e">
        <f t="shared" si="0"/>
        <v>#DIV/0!</v>
      </c>
    </row>
    <row r="71" spans="1:7" hidden="1" x14ac:dyDescent="0.3">
      <c r="A71" s="732"/>
      <c r="B71" s="748"/>
      <c r="C71" s="741">
        <v>0</v>
      </c>
      <c r="D71" s="742">
        <v>0</v>
      </c>
      <c r="E71" s="743">
        <f>C71+D71</f>
        <v>0</v>
      </c>
      <c r="F71" s="744">
        <v>0</v>
      </c>
      <c r="G71" s="745" t="e">
        <f t="shared" si="0"/>
        <v>#DIV/0!</v>
      </c>
    </row>
    <row r="72" spans="1:7" hidden="1" x14ac:dyDescent="0.3">
      <c r="A72" s="734"/>
      <c r="B72" s="735"/>
      <c r="C72" s="724">
        <v>0</v>
      </c>
      <c r="D72" s="746">
        <v>0</v>
      </c>
      <c r="E72" s="725">
        <f>C72+D72</f>
        <v>0</v>
      </c>
      <c r="F72" s="747">
        <v>0</v>
      </c>
      <c r="G72" s="727" t="e">
        <f t="shared" si="0"/>
        <v>#DIV/0!</v>
      </c>
    </row>
    <row r="73" spans="1:7" hidden="1" x14ac:dyDescent="0.3">
      <c r="A73" s="758" t="s">
        <v>362</v>
      </c>
      <c r="B73" s="759"/>
      <c r="C73" s="749">
        <f>SUM(C70:C72)</f>
        <v>0</v>
      </c>
      <c r="D73" s="750">
        <f>SUM(D70:D72)</f>
        <v>0</v>
      </c>
      <c r="E73" s="750">
        <f>SUM(E70:E72)</f>
        <v>0</v>
      </c>
      <c r="F73" s="751">
        <f>SUM(F70:F72)</f>
        <v>0</v>
      </c>
      <c r="G73" s="752" t="e">
        <f t="shared" si="0"/>
        <v>#DIV/0!</v>
      </c>
    </row>
    <row r="74" spans="1:7" hidden="1" x14ac:dyDescent="0.3">
      <c r="A74" s="760" t="s">
        <v>32</v>
      </c>
      <c r="B74" s="761"/>
      <c r="C74" s="753">
        <f>SUM(C73+C69+C65)</f>
        <v>0</v>
      </c>
      <c r="D74" s="754">
        <f>SUM(D73+D69+D65)</f>
        <v>16200</v>
      </c>
      <c r="E74" s="755">
        <f>C74+D74</f>
        <v>16200</v>
      </c>
      <c r="F74" s="756">
        <f>SUM(F73+F69+F65)</f>
        <v>0</v>
      </c>
      <c r="G74" s="757" t="e">
        <f>SUM(G73+G69+G65)</f>
        <v>#DIV/0!</v>
      </c>
    </row>
    <row r="75" spans="1:7" hidden="1" x14ac:dyDescent="0.3"/>
    <row r="76" spans="1:7" hidden="1" x14ac:dyDescent="0.3"/>
    <row r="77" spans="1:7" hidden="1" x14ac:dyDescent="0.3"/>
    <row r="78" spans="1:7" hidden="1" x14ac:dyDescent="0.3">
      <c r="A78" s="266" t="s">
        <v>363</v>
      </c>
    </row>
    <row r="79" spans="1:7" hidden="1" x14ac:dyDescent="0.3"/>
    <row r="80" spans="1:7" hidden="1" x14ac:dyDescent="0.3">
      <c r="A80" s="276" t="s">
        <v>364</v>
      </c>
      <c r="B80" s="272"/>
      <c r="C80" s="272"/>
      <c r="E80" s="263" t="s">
        <v>365</v>
      </c>
      <c r="F80" s="272"/>
      <c r="G80" s="272"/>
    </row>
    <row r="81" spans="1:7" hidden="1" x14ac:dyDescent="0.3">
      <c r="A81" s="276" t="s">
        <v>364</v>
      </c>
      <c r="B81" s="272"/>
      <c r="C81" s="272"/>
      <c r="E81" s="263" t="s">
        <v>365</v>
      </c>
      <c r="F81" s="272"/>
      <c r="G81" s="272"/>
    </row>
    <row r="82" spans="1:7" hidden="1" x14ac:dyDescent="0.3">
      <c r="A82" s="276" t="s">
        <v>364</v>
      </c>
      <c r="B82" s="272"/>
      <c r="C82" s="272"/>
      <c r="E82" s="263" t="s">
        <v>365</v>
      </c>
      <c r="F82" s="272"/>
      <c r="G82" s="272"/>
    </row>
    <row r="83" spans="1:7" hidden="1" x14ac:dyDescent="0.3">
      <c r="A83" s="276" t="s">
        <v>364</v>
      </c>
      <c r="B83" s="272"/>
      <c r="C83" s="272"/>
      <c r="E83" s="263" t="s">
        <v>365</v>
      </c>
      <c r="F83" s="272"/>
      <c r="G83" s="272"/>
    </row>
    <row r="84" spans="1:7" hidden="1" x14ac:dyDescent="0.3"/>
  </sheetData>
  <mergeCells count="1">
    <mergeCell ref="C40:F43"/>
  </mergeCells>
  <dataValidations count="2">
    <dataValidation type="list" allowBlank="1" showInputMessage="1" showErrorMessage="1" sqref="B40" xr:uid="{E9B034F4-FC73-4611-989E-34A55045CAFD}">
      <formula1>$M$8:$M$10</formula1>
    </dataValidation>
    <dataValidation type="list" allowBlank="1" showInputMessage="1" showErrorMessage="1" sqref="B16" xr:uid="{2D8CB53B-835E-4527-9A2A-DF421C22C8CC}">
      <formula1>$L$8:$L$10</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4D992-BAB2-42D2-9E4F-A2753A4CDD5B}">
  <sheetPr codeName="Feuil8"/>
  <dimension ref="B3:E30"/>
  <sheetViews>
    <sheetView workbookViewId="0">
      <selection activeCell="F5" sqref="F5"/>
    </sheetView>
  </sheetViews>
  <sheetFormatPr baseColWidth="10" defaultColWidth="11.453125" defaultRowHeight="14.5" x14ac:dyDescent="0.35"/>
  <cols>
    <col min="2" max="2" width="19.1796875" bestFit="1" customWidth="1"/>
  </cols>
  <sheetData>
    <row r="3" spans="2:5" x14ac:dyDescent="0.35">
      <c r="B3" s="3" t="s">
        <v>400</v>
      </c>
      <c r="E3" t="s">
        <v>245</v>
      </c>
    </row>
    <row r="4" spans="2:5" x14ac:dyDescent="0.35">
      <c r="B4" s="1" t="s">
        <v>327</v>
      </c>
      <c r="E4" t="s">
        <v>246</v>
      </c>
    </row>
    <row r="5" spans="2:5" x14ac:dyDescent="0.35">
      <c r="B5" s="1" t="s">
        <v>329</v>
      </c>
      <c r="E5" t="s">
        <v>244</v>
      </c>
    </row>
    <row r="6" spans="2:5" x14ac:dyDescent="0.35">
      <c r="B6" s="1" t="s">
        <v>330</v>
      </c>
    </row>
    <row r="7" spans="2:5" x14ac:dyDescent="0.35">
      <c r="B7" s="1" t="s">
        <v>401</v>
      </c>
      <c r="E7" t="s">
        <v>222</v>
      </c>
    </row>
    <row r="8" spans="2:5" x14ac:dyDescent="0.35">
      <c r="E8" t="s">
        <v>224</v>
      </c>
    </row>
    <row r="9" spans="2:5" x14ac:dyDescent="0.35">
      <c r="B9" s="1" t="s">
        <v>171</v>
      </c>
      <c r="E9" t="s">
        <v>402</v>
      </c>
    </row>
    <row r="10" spans="2:5" x14ac:dyDescent="0.35">
      <c r="B10" s="1" t="s">
        <v>173</v>
      </c>
      <c r="E10" t="s">
        <v>403</v>
      </c>
    </row>
    <row r="12" spans="2:5" x14ac:dyDescent="0.35">
      <c r="B12" s="1" t="s">
        <v>404</v>
      </c>
      <c r="E12" t="s">
        <v>392</v>
      </c>
    </row>
    <row r="13" spans="2:5" x14ac:dyDescent="0.35">
      <c r="B13" s="1" t="s">
        <v>405</v>
      </c>
      <c r="E13" t="s">
        <v>395</v>
      </c>
    </row>
    <row r="14" spans="2:5" x14ac:dyDescent="0.35">
      <c r="B14" s="1" t="s">
        <v>406</v>
      </c>
    </row>
    <row r="15" spans="2:5" x14ac:dyDescent="0.35">
      <c r="E15" t="s">
        <v>390</v>
      </c>
    </row>
    <row r="16" spans="2:5" x14ac:dyDescent="0.35">
      <c r="B16" t="s">
        <v>407</v>
      </c>
      <c r="E16" t="s">
        <v>393</v>
      </c>
    </row>
    <row r="17" spans="2:5" x14ac:dyDescent="0.35">
      <c r="B17" t="s">
        <v>368</v>
      </c>
    </row>
    <row r="18" spans="2:5" x14ac:dyDescent="0.35">
      <c r="B18" t="s">
        <v>370</v>
      </c>
      <c r="E18" t="s">
        <v>391</v>
      </c>
    </row>
    <row r="19" spans="2:5" x14ac:dyDescent="0.35">
      <c r="B19" t="s">
        <v>369</v>
      </c>
      <c r="E19" t="s">
        <v>408</v>
      </c>
    </row>
    <row r="22" spans="2:5" x14ac:dyDescent="0.35">
      <c r="B22" t="s">
        <v>409</v>
      </c>
    </row>
    <row r="23" spans="2:5" x14ac:dyDescent="0.35">
      <c r="B23" t="s">
        <v>410</v>
      </c>
    </row>
    <row r="24" spans="2:5" x14ac:dyDescent="0.35">
      <c r="B24" t="s">
        <v>411</v>
      </c>
    </row>
    <row r="26" spans="2:5" x14ac:dyDescent="0.35">
      <c r="B26" t="s">
        <v>390</v>
      </c>
    </row>
    <row r="27" spans="2:5" x14ac:dyDescent="0.35">
      <c r="B27" t="s">
        <v>393</v>
      </c>
    </row>
    <row r="29" spans="2:5" x14ac:dyDescent="0.35">
      <c r="B29" t="s">
        <v>412</v>
      </c>
    </row>
    <row r="30" spans="2:5" x14ac:dyDescent="0.35">
      <c r="B30" t="s">
        <v>413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A012C-211D-4AAF-A331-D1C95CE56B09}">
  <dimension ref="A2:S645"/>
  <sheetViews>
    <sheetView showGridLines="0" topLeftCell="A48" zoomScale="70" zoomScaleNormal="70" workbookViewId="0">
      <selection activeCell="C22" sqref="C22"/>
    </sheetView>
  </sheetViews>
  <sheetFormatPr baseColWidth="10" defaultColWidth="11.453125" defaultRowHeight="14" outlineLevelRow="1" x14ac:dyDescent="0.3"/>
  <cols>
    <col min="1" max="1" width="45" style="263" customWidth="1"/>
    <col min="2" max="2" width="26.36328125" style="263" customWidth="1"/>
    <col min="3" max="3" width="35.54296875" style="263" customWidth="1"/>
    <col min="4" max="4" width="26.81640625" style="263" customWidth="1"/>
    <col min="5" max="5" width="28.36328125" style="263" customWidth="1"/>
    <col min="6" max="6" width="14.81640625" style="263" customWidth="1"/>
    <col min="7" max="7" width="25.453125" style="263" customWidth="1"/>
    <col min="8" max="9" width="21.1796875" style="263" customWidth="1"/>
    <col min="10" max="10" width="20.81640625" style="263" bestFit="1" customWidth="1"/>
    <col min="11" max="11" width="23.81640625" style="263" customWidth="1"/>
    <col min="12" max="12" width="21.1796875" style="263" customWidth="1"/>
    <col min="13" max="13" width="22.54296875" style="263" customWidth="1"/>
    <col min="14" max="14" width="15.08984375" style="263" customWidth="1"/>
    <col min="15" max="16384" width="11.453125" style="263"/>
  </cols>
  <sheetData>
    <row r="2" spans="1:19" ht="14.5" customHeight="1" x14ac:dyDescent="0.3">
      <c r="B2" s="1231" t="s">
        <v>418</v>
      </c>
      <c r="C2" s="1232"/>
      <c r="D2" s="1232"/>
      <c r="E2" s="1232"/>
      <c r="F2" s="1232"/>
      <c r="G2" s="1232"/>
      <c r="H2" s="1233"/>
      <c r="I2" s="1154"/>
      <c r="S2" s="263" t="s">
        <v>586</v>
      </c>
    </row>
    <row r="3" spans="1:19" ht="14.5" customHeight="1" x14ac:dyDescent="0.3">
      <c r="B3" s="1234"/>
      <c r="C3" s="1235"/>
      <c r="D3" s="1235"/>
      <c r="E3" s="1235"/>
      <c r="F3" s="1235"/>
      <c r="G3" s="1235"/>
      <c r="H3" s="1236"/>
      <c r="I3" s="1154"/>
      <c r="S3" s="263" t="s">
        <v>587</v>
      </c>
    </row>
    <row r="4" spans="1:19" ht="14.5" customHeight="1" x14ac:dyDescent="0.3">
      <c r="B4" s="1234"/>
      <c r="C4" s="1235"/>
      <c r="D4" s="1235"/>
      <c r="E4" s="1235"/>
      <c r="F4" s="1235"/>
      <c r="G4" s="1235"/>
      <c r="H4" s="1236"/>
      <c r="I4" s="1154"/>
      <c r="S4" s="263" t="s">
        <v>588</v>
      </c>
    </row>
    <row r="5" spans="1:19" ht="14.5" customHeight="1" x14ac:dyDescent="0.3">
      <c r="B5" s="1234"/>
      <c r="C5" s="1235"/>
      <c r="D5" s="1235"/>
      <c r="E5" s="1235"/>
      <c r="F5" s="1235"/>
      <c r="G5" s="1235"/>
      <c r="H5" s="1236"/>
      <c r="I5" s="1154"/>
      <c r="S5" s="263" t="s">
        <v>589</v>
      </c>
    </row>
    <row r="6" spans="1:19" ht="14.5" customHeight="1" x14ac:dyDescent="0.3">
      <c r="B6" s="1237"/>
      <c r="C6" s="1238"/>
      <c r="D6" s="1238"/>
      <c r="E6" s="1238"/>
      <c r="F6" s="1238"/>
      <c r="G6" s="1238"/>
      <c r="H6" s="1239"/>
      <c r="I6" s="1154"/>
    </row>
    <row r="7" spans="1:19" ht="14.5" customHeight="1" x14ac:dyDescent="0.3">
      <c r="B7" s="351"/>
      <c r="C7" s="351"/>
      <c r="D7" s="351"/>
      <c r="E7" s="351"/>
      <c r="F7" s="351"/>
      <c r="G7" s="351"/>
      <c r="H7" s="351"/>
      <c r="I7" s="351"/>
    </row>
    <row r="8" spans="1:19" ht="20" x14ac:dyDescent="0.4">
      <c r="A8" s="1122" t="s">
        <v>569</v>
      </c>
    </row>
    <row r="9" spans="1:19" ht="14.5" customHeight="1" x14ac:dyDescent="0.3">
      <c r="B9" s="351"/>
      <c r="C9" s="351"/>
      <c r="D9" s="351"/>
      <c r="E9" s="351"/>
      <c r="F9" s="351"/>
      <c r="G9" s="351"/>
      <c r="H9" s="351"/>
      <c r="I9" s="351"/>
    </row>
    <row r="10" spans="1:19" ht="28.75" customHeight="1" x14ac:dyDescent="0.3">
      <c r="A10" s="943" t="s">
        <v>568</v>
      </c>
      <c r="B10" s="944"/>
      <c r="C10" s="351"/>
      <c r="D10" s="351"/>
      <c r="E10" s="351"/>
      <c r="F10" s="351"/>
      <c r="G10" s="351"/>
      <c r="H10" s="351"/>
      <c r="I10" s="351"/>
    </row>
    <row r="11" spans="1:19" s="440" customFormat="1" ht="25.4" customHeight="1" thickBot="1" x14ac:dyDescent="0.4">
      <c r="A11" s="1094" t="s">
        <v>120</v>
      </c>
      <c r="C11" s="439"/>
      <c r="D11" s="439"/>
      <c r="E11" s="439"/>
      <c r="F11" s="439"/>
      <c r="G11" s="439"/>
      <c r="H11" s="439"/>
    </row>
    <row r="12" spans="1:19" ht="18" customHeight="1" outlineLevel="1" x14ac:dyDescent="0.35">
      <c r="A12" s="1095" t="s">
        <v>121</v>
      </c>
      <c r="B12" s="1096">
        <f>'FICHE 1 - Fiche d''identité'!B9</f>
        <v>0</v>
      </c>
      <c r="C12" s="589"/>
      <c r="G12" s="285" t="s">
        <v>122</v>
      </c>
    </row>
    <row r="13" spans="1:19" ht="18" customHeight="1" outlineLevel="1" x14ac:dyDescent="0.35">
      <c r="A13" s="1095" t="s">
        <v>123</v>
      </c>
      <c r="B13" s="1096">
        <f>'FICHE 1 - Fiche d''identité'!B15</f>
        <v>0</v>
      </c>
      <c r="C13" s="590"/>
      <c r="G13" s="285" t="s">
        <v>324</v>
      </c>
    </row>
    <row r="14" spans="1:19" ht="18" customHeight="1" outlineLevel="1" x14ac:dyDescent="0.35">
      <c r="A14" s="1095" t="s">
        <v>124</v>
      </c>
      <c r="B14" s="1096">
        <f>'FICHE 1 - Fiche d''identité'!B16</f>
        <v>0</v>
      </c>
      <c r="C14" s="590"/>
    </row>
    <row r="15" spans="1:19" ht="18" customHeight="1" outlineLevel="1" x14ac:dyDescent="0.35">
      <c r="A15" s="1095" t="s">
        <v>552</v>
      </c>
      <c r="B15" s="1096">
        <f>'FICHE 1 - Fiche d''identité'!B17</f>
        <v>0</v>
      </c>
      <c r="C15" s="590"/>
    </row>
    <row r="16" spans="1:19" ht="18" customHeight="1" outlineLevel="1" x14ac:dyDescent="0.35">
      <c r="A16" s="1097" t="s">
        <v>439</v>
      </c>
      <c r="B16" s="1096"/>
      <c r="C16" s="591" t="s">
        <v>419</v>
      </c>
    </row>
    <row r="17" spans="1:5" ht="18" customHeight="1" outlineLevel="1" x14ac:dyDescent="0.35">
      <c r="A17" s="1095" t="s">
        <v>125</v>
      </c>
      <c r="B17" s="1096">
        <f>'FICHE 4 - Résumé'!B7</f>
        <v>0</v>
      </c>
      <c r="C17" s="590"/>
    </row>
    <row r="18" spans="1:5" ht="18" customHeight="1" outlineLevel="1" x14ac:dyDescent="0.35">
      <c r="A18" s="1095" t="s">
        <v>126</v>
      </c>
      <c r="B18" s="1098">
        <f>'FICHE 4 - Résumé'!B36</f>
        <v>0</v>
      </c>
      <c r="C18" s="590"/>
    </row>
    <row r="19" spans="1:5" ht="18" customHeight="1" outlineLevel="1" x14ac:dyDescent="0.35">
      <c r="A19" s="1095" t="s">
        <v>127</v>
      </c>
      <c r="B19" s="1099"/>
      <c r="C19" s="589"/>
    </row>
    <row r="20" spans="1:5" ht="18" customHeight="1" outlineLevel="1" x14ac:dyDescent="0.35">
      <c r="A20" s="1095" t="s">
        <v>128</v>
      </c>
      <c r="B20" s="1099"/>
      <c r="C20" s="590"/>
      <c r="D20" s="397"/>
      <c r="E20" s="441"/>
    </row>
    <row r="21" spans="1:5" ht="18" customHeight="1" outlineLevel="1" x14ac:dyDescent="0.35">
      <c r="A21" s="1107" t="s">
        <v>129</v>
      </c>
      <c r="B21" s="1108">
        <f>B20+B19</f>
        <v>0</v>
      </c>
      <c r="C21" s="590"/>
      <c r="D21" s="397"/>
      <c r="E21" s="441"/>
    </row>
    <row r="22" spans="1:5" ht="18" customHeight="1" outlineLevel="1" x14ac:dyDescent="0.35">
      <c r="A22" s="1095" t="s">
        <v>130</v>
      </c>
      <c r="B22" s="1099"/>
      <c r="C22" s="591" t="s">
        <v>131</v>
      </c>
      <c r="D22" s="397"/>
      <c r="E22" s="441"/>
    </row>
    <row r="23" spans="1:5" ht="18" customHeight="1" outlineLevel="1" x14ac:dyDescent="0.35">
      <c r="A23" s="1107" t="s">
        <v>132</v>
      </c>
      <c r="B23" s="1108">
        <f>B22+B21</f>
        <v>0</v>
      </c>
      <c r="C23" s="589"/>
    </row>
    <row r="24" spans="1:5" ht="18" customHeight="1" outlineLevel="1" x14ac:dyDescent="0.35">
      <c r="A24" s="1153" t="s">
        <v>133</v>
      </c>
      <c r="B24" s="1100">
        <f>C124</f>
        <v>0</v>
      </c>
      <c r="C24" s="1152" t="e">
        <f>D124</f>
        <v>#DIV/0!</v>
      </c>
      <c r="D24" s="1109"/>
      <c r="E24" s="588"/>
    </row>
    <row r="25" spans="1:5" ht="18" customHeight="1" outlineLevel="1" x14ac:dyDescent="0.35">
      <c r="A25" s="1095" t="s">
        <v>590</v>
      </c>
      <c r="B25" s="1101" t="str">
        <f>'FICHE 4 - Résumé'!B26</f>
        <v>NON</v>
      </c>
      <c r="C25" s="590"/>
      <c r="D25" s="397"/>
      <c r="E25" s="441"/>
    </row>
    <row r="26" spans="1:5" ht="18" customHeight="1" outlineLevel="1" x14ac:dyDescent="0.35">
      <c r="A26" s="1095" t="s">
        <v>134</v>
      </c>
      <c r="B26" s="1101"/>
      <c r="C26" s="591" t="s">
        <v>591</v>
      </c>
      <c r="D26" s="397"/>
      <c r="E26" s="441"/>
    </row>
    <row r="27" spans="1:5" ht="18" customHeight="1" outlineLevel="1" x14ac:dyDescent="0.35">
      <c r="A27" s="1095" t="s">
        <v>135</v>
      </c>
      <c r="B27" s="1096"/>
      <c r="C27" s="591"/>
    </row>
    <row r="28" spans="1:5" ht="18" customHeight="1" outlineLevel="1" x14ac:dyDescent="0.35">
      <c r="A28" s="1095" t="s">
        <v>136</v>
      </c>
      <c r="B28" s="1096"/>
      <c r="C28" s="591"/>
    </row>
    <row r="29" spans="1:5" ht="18" customHeight="1" outlineLevel="1" x14ac:dyDescent="0.35">
      <c r="A29" s="1095" t="s">
        <v>620</v>
      </c>
      <c r="B29" s="1096"/>
      <c r="C29" s="591"/>
    </row>
    <row r="30" spans="1:5" ht="18" customHeight="1" outlineLevel="1" x14ac:dyDescent="0.35">
      <c r="A30" s="1095" t="s">
        <v>621</v>
      </c>
      <c r="B30" s="1096"/>
      <c r="C30" s="591"/>
    </row>
    <row r="31" spans="1:5" ht="18" customHeight="1" outlineLevel="1" x14ac:dyDescent="0.35">
      <c r="A31" s="1095" t="s">
        <v>162</v>
      </c>
      <c r="B31" s="1096"/>
      <c r="C31" s="247"/>
    </row>
    <row r="32" spans="1:5" ht="18" customHeight="1" outlineLevel="1" x14ac:dyDescent="0.35">
      <c r="A32" s="1243"/>
      <c r="B32" s="1243"/>
      <c r="C32" s="591" t="s">
        <v>137</v>
      </c>
    </row>
    <row r="33" spans="1:9" ht="18" customHeight="1" outlineLevel="1" x14ac:dyDescent="0.35">
      <c r="A33" s="1095" t="s">
        <v>138</v>
      </c>
      <c r="B33" s="1096"/>
      <c r="C33" s="592"/>
    </row>
    <row r="34" spans="1:9" ht="18" customHeight="1" outlineLevel="1" x14ac:dyDescent="0.35">
      <c r="A34" s="1095" t="s">
        <v>139</v>
      </c>
      <c r="B34" s="1096"/>
      <c r="C34" s="592"/>
    </row>
    <row r="35" spans="1:9" ht="18" customHeight="1" outlineLevel="1" x14ac:dyDescent="0.35">
      <c r="A35" s="1095" t="s">
        <v>140</v>
      </c>
      <c r="B35" s="1102">
        <f>'FICHE 4 - Résumé'!B9</f>
        <v>0</v>
      </c>
      <c r="C35" s="590"/>
    </row>
    <row r="36" spans="1:9" ht="18" customHeight="1" outlineLevel="1" x14ac:dyDescent="0.3">
      <c r="A36" s="1103" t="s">
        <v>141</v>
      </c>
      <c r="B36" s="1102">
        <f>H396</f>
        <v>0</v>
      </c>
      <c r="C36" s="593" t="s">
        <v>142</v>
      </c>
    </row>
    <row r="37" spans="1:9" ht="18" customHeight="1" outlineLevel="1" x14ac:dyDescent="0.3">
      <c r="A37" s="1103" t="s">
        <v>143</v>
      </c>
      <c r="B37" s="1104" t="e">
        <f>B36/B35</f>
        <v>#DIV/0!</v>
      </c>
      <c r="C37" s="593" t="s">
        <v>144</v>
      </c>
    </row>
    <row r="38" spans="1:9" ht="18" customHeight="1" outlineLevel="1" x14ac:dyDescent="0.35">
      <c r="A38" s="1107" t="s">
        <v>145</v>
      </c>
      <c r="B38" s="1110">
        <f>B464</f>
        <v>10000</v>
      </c>
      <c r="C38" s="590"/>
    </row>
    <row r="39" spans="1:9" ht="18" customHeight="1" outlineLevel="1" x14ac:dyDescent="0.3">
      <c r="A39" s="1095" t="s">
        <v>146</v>
      </c>
      <c r="B39" s="1102"/>
      <c r="C39" s="594" t="s">
        <v>147</v>
      </c>
    </row>
    <row r="40" spans="1:9" ht="18" customHeight="1" outlineLevel="1" x14ac:dyDescent="0.3">
      <c r="A40" s="1095" t="s">
        <v>148</v>
      </c>
      <c r="B40" s="1102" t="e">
        <f>E416</f>
        <v>#DIV/0!</v>
      </c>
      <c r="C40" s="593" t="s">
        <v>149</v>
      </c>
    </row>
    <row r="41" spans="1:9" ht="18" customHeight="1" outlineLevel="1" x14ac:dyDescent="0.35">
      <c r="A41" s="1095" t="s">
        <v>150</v>
      </c>
      <c r="B41" s="1104" t="e">
        <f>B40/B38</f>
        <v>#DIV/0!</v>
      </c>
      <c r="C41" s="591" t="s">
        <v>151</v>
      </c>
    </row>
    <row r="42" spans="1:9" ht="18" customHeight="1" outlineLevel="1" x14ac:dyDescent="0.35">
      <c r="A42" s="1095" t="s">
        <v>152</v>
      </c>
      <c r="B42" s="1105">
        <f>E408</f>
        <v>0</v>
      </c>
      <c r="C42" s="591" t="s">
        <v>153</v>
      </c>
    </row>
    <row r="43" spans="1:9" ht="18" customHeight="1" outlineLevel="1" x14ac:dyDescent="0.35">
      <c r="A43" s="1107" t="s">
        <v>592</v>
      </c>
      <c r="B43" s="1111">
        <f>B42/B38</f>
        <v>0</v>
      </c>
      <c r="C43" s="590"/>
    </row>
    <row r="44" spans="1:9" ht="18" customHeight="1" outlineLevel="1" x14ac:dyDescent="0.35">
      <c r="A44" s="1095" t="s">
        <v>154</v>
      </c>
      <c r="B44" s="1106" t="e">
        <f>B38/B21</f>
        <v>#DIV/0!</v>
      </c>
      <c r="C44" s="590"/>
    </row>
    <row r="45" spans="1:9" ht="18" customHeight="1" outlineLevel="1" x14ac:dyDescent="0.35">
      <c r="A45" s="1095" t="s">
        <v>155</v>
      </c>
      <c r="B45" s="1106" t="e">
        <f>B38/(B19+B22)</f>
        <v>#DIV/0!</v>
      </c>
      <c r="C45" s="591" t="s">
        <v>156</v>
      </c>
    </row>
    <row r="46" spans="1:9" ht="14.5" customHeight="1" outlineLevel="1" x14ac:dyDescent="0.3">
      <c r="B46" s="351"/>
      <c r="C46" s="351"/>
      <c r="D46" s="351"/>
      <c r="E46" s="351"/>
      <c r="F46" s="351"/>
      <c r="G46" s="351"/>
      <c r="H46" s="351"/>
      <c r="I46" s="351"/>
    </row>
    <row r="47" spans="1:9" ht="20.149999999999999" customHeight="1" outlineLevel="1" x14ac:dyDescent="0.35">
      <c r="A47" s="268" t="s">
        <v>157</v>
      </c>
      <c r="C47" s="351"/>
      <c r="D47" s="351"/>
      <c r="E47" s="351"/>
      <c r="F47" s="351"/>
      <c r="G47" s="351"/>
      <c r="H47" s="351"/>
      <c r="I47" s="351"/>
    </row>
    <row r="48" spans="1:9" ht="30" customHeight="1" outlineLevel="1" x14ac:dyDescent="0.3">
      <c r="A48" s="425">
        <f>A89</f>
        <v>0</v>
      </c>
      <c r="B48" s="312"/>
      <c r="C48" s="424"/>
      <c r="D48" s="424"/>
      <c r="E48" s="424"/>
      <c r="F48" s="424"/>
      <c r="G48" s="424"/>
      <c r="H48" s="351"/>
      <c r="I48" s="351"/>
    </row>
    <row r="49" spans="1:9" ht="20.149999999999999" customHeight="1" outlineLevel="1" x14ac:dyDescent="0.3">
      <c r="A49" s="426" t="s">
        <v>158</v>
      </c>
      <c r="B49" s="351"/>
      <c r="C49" s="351"/>
      <c r="D49" s="351"/>
      <c r="E49" s="351"/>
      <c r="F49" s="351"/>
      <c r="G49" s="351"/>
      <c r="H49" s="351"/>
      <c r="I49" s="351"/>
    </row>
    <row r="50" spans="1:9" ht="30" customHeight="1" outlineLevel="1" x14ac:dyDescent="0.3">
      <c r="A50" s="313">
        <f>A131</f>
        <v>0</v>
      </c>
      <c r="B50" s="424"/>
      <c r="C50" s="424"/>
      <c r="D50" s="424"/>
      <c r="E50" s="424"/>
      <c r="F50" s="424"/>
      <c r="G50" s="424"/>
      <c r="H50" s="351"/>
      <c r="I50" s="351"/>
    </row>
    <row r="51" spans="1:9" ht="20.149999999999999" customHeight="1" outlineLevel="1" x14ac:dyDescent="0.35">
      <c r="A51" s="268" t="s">
        <v>159</v>
      </c>
      <c r="B51" s="351"/>
      <c r="C51" s="351"/>
      <c r="D51" s="351"/>
      <c r="E51" s="351"/>
      <c r="F51" s="351"/>
      <c r="G51" s="351"/>
      <c r="H51" s="351"/>
      <c r="I51" s="351"/>
    </row>
    <row r="52" spans="1:9" ht="30" customHeight="1" outlineLevel="1" x14ac:dyDescent="0.3">
      <c r="A52" s="275">
        <f>A472</f>
        <v>0</v>
      </c>
      <c r="B52" s="424"/>
      <c r="C52" s="424"/>
      <c r="D52" s="424"/>
      <c r="E52" s="424"/>
      <c r="F52" s="424"/>
      <c r="G52" s="424"/>
      <c r="H52" s="351"/>
      <c r="I52" s="351"/>
    </row>
    <row r="53" spans="1:9" ht="20.149999999999999" customHeight="1" outlineLevel="1" x14ac:dyDescent="0.35">
      <c r="A53" s="268" t="s">
        <v>160</v>
      </c>
      <c r="B53" s="351"/>
      <c r="C53" s="351"/>
      <c r="D53" s="351"/>
      <c r="E53" s="351"/>
      <c r="F53" s="351"/>
      <c r="G53" s="351"/>
      <c r="H53" s="351"/>
      <c r="I53" s="351"/>
    </row>
    <row r="54" spans="1:9" ht="30" customHeight="1" outlineLevel="1" x14ac:dyDescent="0.3">
      <c r="A54" s="275">
        <f>A645</f>
        <v>0</v>
      </c>
      <c r="B54" s="424"/>
      <c r="C54" s="424"/>
      <c r="D54" s="424"/>
      <c r="E54" s="424"/>
      <c r="F54" s="424"/>
      <c r="G54" s="424"/>
      <c r="H54" s="351"/>
      <c r="I54" s="351"/>
    </row>
    <row r="55" spans="1:9" s="268" customFormat="1" ht="30" customHeight="1" outlineLevel="1" x14ac:dyDescent="0.35">
      <c r="A55" s="597" t="s">
        <v>161</v>
      </c>
      <c r="B55" s="598"/>
      <c r="C55" s="598"/>
      <c r="D55" s="598"/>
      <c r="E55" s="598"/>
      <c r="F55" s="598"/>
      <c r="G55" s="598"/>
      <c r="H55" s="598"/>
      <c r="I55" s="598"/>
    </row>
    <row r="56" spans="1:9" ht="30" customHeight="1" outlineLevel="1" x14ac:dyDescent="0.3">
      <c r="A56" s="595"/>
      <c r="B56" s="596"/>
      <c r="C56" s="596"/>
      <c r="D56" s="596"/>
      <c r="E56" s="596"/>
      <c r="F56" s="596"/>
      <c r="G56" s="596"/>
      <c r="H56" s="351"/>
      <c r="I56" s="351"/>
    </row>
    <row r="57" spans="1:9" outlineLevel="1" x14ac:dyDescent="0.3"/>
    <row r="58" spans="1:9" s="440" customFormat="1" ht="25.4" customHeight="1" thickBot="1" x14ac:dyDescent="0.4">
      <c r="A58" s="430" t="s">
        <v>169</v>
      </c>
      <c r="B58" s="951">
        <f>C69</f>
        <v>0</v>
      </c>
      <c r="C58" s="439"/>
      <c r="D58" s="439"/>
      <c r="E58" s="439"/>
      <c r="F58" s="439"/>
      <c r="G58" s="439"/>
      <c r="H58" s="439"/>
    </row>
    <row r="59" spans="1:9" ht="14.5" outlineLevel="1" x14ac:dyDescent="0.35">
      <c r="A59" s="268" t="s">
        <v>170</v>
      </c>
    </row>
    <row r="60" spans="1:9" ht="14.5" outlineLevel="1" x14ac:dyDescent="0.35">
      <c r="A60" s="268"/>
    </row>
    <row r="61" spans="1:9" s="279" customFormat="1" outlineLevel="1" x14ac:dyDescent="0.35">
      <c r="A61" s="431" t="s">
        <v>598</v>
      </c>
      <c r="B61" s="947">
        <v>0</v>
      </c>
      <c r="C61" s="279" t="s">
        <v>622</v>
      </c>
    </row>
    <row r="62" spans="1:9" s="279" customFormat="1" outlineLevel="1" x14ac:dyDescent="0.35">
      <c r="A62" s="431" t="s">
        <v>599</v>
      </c>
      <c r="B62" s="947">
        <v>0</v>
      </c>
    </row>
    <row r="63" spans="1:9" s="279" customFormat="1" outlineLevel="1" x14ac:dyDescent="0.35">
      <c r="A63" s="431" t="s">
        <v>600</v>
      </c>
      <c r="B63" s="948">
        <v>0</v>
      </c>
      <c r="C63" s="945"/>
      <c r="E63" s="438"/>
    </row>
    <row r="64" spans="1:9" s="279" customFormat="1" outlineLevel="1" x14ac:dyDescent="0.35">
      <c r="A64" s="431" t="s">
        <v>605</v>
      </c>
      <c r="B64" s="948">
        <v>0</v>
      </c>
      <c r="C64" s="945"/>
      <c r="E64" s="438"/>
    </row>
    <row r="65" spans="1:10" s="279" customFormat="1" outlineLevel="1" x14ac:dyDescent="0.35">
      <c r="A65" s="432" t="s">
        <v>601</v>
      </c>
      <c r="B65" s="948">
        <v>0</v>
      </c>
    </row>
    <row r="66" spans="1:10" s="279" customFormat="1" outlineLevel="1" x14ac:dyDescent="0.35">
      <c r="A66" s="433" t="s">
        <v>602</v>
      </c>
      <c r="B66" s="948">
        <v>0</v>
      </c>
      <c r="C66" s="434" t="e">
        <f>'FICHE 4 - Résumé'!B29</f>
        <v>#DIV/0!</v>
      </c>
    </row>
    <row r="67" spans="1:10" s="279" customFormat="1" outlineLevel="1" x14ac:dyDescent="0.35">
      <c r="A67" s="431" t="s">
        <v>603</v>
      </c>
      <c r="B67" s="948">
        <v>0</v>
      </c>
      <c r="C67" s="435"/>
      <c r="E67" s="438" t="s">
        <v>171</v>
      </c>
    </row>
    <row r="68" spans="1:10" s="279" customFormat="1" outlineLevel="1" x14ac:dyDescent="0.35">
      <c r="A68" s="431" t="s">
        <v>604</v>
      </c>
      <c r="B68" s="948">
        <v>0</v>
      </c>
      <c r="C68" s="945"/>
      <c r="E68" s="438"/>
    </row>
    <row r="69" spans="1:10" s="279" customFormat="1" outlineLevel="1" x14ac:dyDescent="0.35">
      <c r="A69" s="436" t="s">
        <v>172</v>
      </c>
      <c r="B69" s="437" t="s">
        <v>173</v>
      </c>
      <c r="C69" s="438">
        <f>IF(B69="OUI",1,0)</f>
        <v>0</v>
      </c>
      <c r="E69" s="438" t="s">
        <v>173</v>
      </c>
    </row>
    <row r="70" spans="1:10" s="279" customFormat="1" outlineLevel="1" x14ac:dyDescent="0.35">
      <c r="A70" s="431" t="s">
        <v>174</v>
      </c>
      <c r="B70" s="949"/>
      <c r="C70" s="950"/>
    </row>
    <row r="71" spans="1:10" outlineLevel="1" x14ac:dyDescent="0.3">
      <c r="B71" s="352"/>
    </row>
    <row r="72" spans="1:10" s="440" customFormat="1" ht="25.4" customHeight="1" thickBot="1" x14ac:dyDescent="0.4">
      <c r="A72" s="430" t="s">
        <v>175</v>
      </c>
      <c r="B72" s="439"/>
      <c r="C72" s="439"/>
      <c r="D72" s="439"/>
      <c r="E72" s="439"/>
      <c r="F72" s="439"/>
      <c r="G72" s="439"/>
      <c r="H72" s="439"/>
    </row>
    <row r="75" spans="1:10" ht="20" x14ac:dyDescent="0.4">
      <c r="A75" s="357" t="s">
        <v>176</v>
      </c>
      <c r="B75" s="264"/>
      <c r="C75" s="264"/>
      <c r="D75" s="264"/>
      <c r="E75" s="264"/>
      <c r="F75" s="264"/>
      <c r="G75" s="264"/>
      <c r="H75" s="264"/>
      <c r="I75" s="264"/>
      <c r="J75" s="264"/>
    </row>
    <row r="77" spans="1:10" x14ac:dyDescent="0.3">
      <c r="F77" s="266" t="s">
        <v>177</v>
      </c>
      <c r="G77" s="266" t="s">
        <v>178</v>
      </c>
    </row>
    <row r="78" spans="1:10" ht="15" customHeight="1" x14ac:dyDescent="0.3">
      <c r="F78" s="442" t="s">
        <v>179</v>
      </c>
      <c r="G78" s="952"/>
    </row>
    <row r="79" spans="1:10" ht="14.5" x14ac:dyDescent="0.35">
      <c r="A79" s="446" t="s">
        <v>180</v>
      </c>
      <c r="B79" s="447" t="e">
        <f>(G82+G83+G84+G85)/G80</f>
        <v>#DIV/0!</v>
      </c>
      <c r="F79" s="443" t="s">
        <v>181</v>
      </c>
      <c r="G79" s="953"/>
    </row>
    <row r="80" spans="1:10" ht="15" customHeight="1" x14ac:dyDescent="0.35">
      <c r="B80" s="276"/>
      <c r="C80" s="276"/>
      <c r="F80" s="443" t="s">
        <v>182</v>
      </c>
      <c r="G80" s="953"/>
    </row>
    <row r="81" spans="1:7" ht="14.5" x14ac:dyDescent="0.35">
      <c r="A81" s="446" t="s">
        <v>183</v>
      </c>
      <c r="B81" s="447" t="e">
        <f>G81/G78</f>
        <v>#DIV/0!</v>
      </c>
      <c r="C81" s="276"/>
      <c r="F81" s="448" t="s">
        <v>184</v>
      </c>
      <c r="G81" s="954"/>
    </row>
    <row r="82" spans="1:7" ht="15" customHeight="1" x14ac:dyDescent="0.35">
      <c r="B82" s="276"/>
      <c r="C82" s="276"/>
      <c r="F82" s="443" t="s">
        <v>185</v>
      </c>
      <c r="G82" s="953"/>
    </row>
    <row r="83" spans="1:7" ht="14.5" x14ac:dyDescent="0.35">
      <c r="A83" s="446" t="s">
        <v>186</v>
      </c>
      <c r="B83" s="447" t="e">
        <f>(G88+G89+G90)-(G91+G92+G93)/(G88+G90)</f>
        <v>#DIV/0!</v>
      </c>
      <c r="C83" s="276"/>
      <c r="F83" s="443" t="s">
        <v>187</v>
      </c>
      <c r="G83" s="953"/>
    </row>
    <row r="84" spans="1:7" ht="15" customHeight="1" x14ac:dyDescent="0.35">
      <c r="B84" s="276"/>
      <c r="C84" s="276"/>
      <c r="F84" s="443" t="s">
        <v>188</v>
      </c>
      <c r="G84" s="953"/>
    </row>
    <row r="85" spans="1:7" ht="14.5" x14ac:dyDescent="0.35">
      <c r="A85" s="446" t="s">
        <v>189</v>
      </c>
      <c r="B85" s="447" t="e">
        <f>G102/G78</f>
        <v>#DIV/0!</v>
      </c>
      <c r="F85" s="443" t="s">
        <v>190</v>
      </c>
      <c r="G85" s="953"/>
    </row>
    <row r="86" spans="1:7" ht="14.5" x14ac:dyDescent="0.35">
      <c r="F86" s="448" t="s">
        <v>191</v>
      </c>
      <c r="G86" s="954"/>
    </row>
    <row r="87" spans="1:7" ht="14.5" x14ac:dyDescent="0.35">
      <c r="A87" s="296"/>
      <c r="B87" s="296"/>
      <c r="C87" s="296"/>
      <c r="F87" s="443"/>
      <c r="G87" s="444"/>
    </row>
    <row r="88" spans="1:7" ht="14.5" x14ac:dyDescent="0.35">
      <c r="A88" s="413" t="s">
        <v>192</v>
      </c>
      <c r="B88" s="356"/>
      <c r="C88" s="412"/>
      <c r="F88" s="443" t="s">
        <v>193</v>
      </c>
      <c r="G88" s="955"/>
    </row>
    <row r="89" spans="1:7" ht="14.5" x14ac:dyDescent="0.35">
      <c r="A89" s="422"/>
      <c r="B89" s="420"/>
      <c r="C89" s="421"/>
      <c r="F89" s="443" t="s">
        <v>194</v>
      </c>
      <c r="G89" s="955"/>
    </row>
    <row r="90" spans="1:7" ht="14.5" x14ac:dyDescent="0.35">
      <c r="F90" s="443" t="s">
        <v>195</v>
      </c>
      <c r="G90" s="955"/>
    </row>
    <row r="91" spans="1:7" ht="14.5" x14ac:dyDescent="0.35">
      <c r="F91" s="443" t="s">
        <v>196</v>
      </c>
      <c r="G91" s="955"/>
    </row>
    <row r="92" spans="1:7" ht="14.5" x14ac:dyDescent="0.35">
      <c r="F92" s="443" t="s">
        <v>197</v>
      </c>
      <c r="G92" s="955"/>
    </row>
    <row r="93" spans="1:7" ht="14.5" x14ac:dyDescent="0.35">
      <c r="F93" s="443" t="s">
        <v>198</v>
      </c>
      <c r="G93" s="955"/>
    </row>
    <row r="94" spans="1:7" ht="14.5" x14ac:dyDescent="0.35">
      <c r="F94" s="443" t="s">
        <v>199</v>
      </c>
      <c r="G94" s="955"/>
    </row>
    <row r="95" spans="1:7" ht="14.5" x14ac:dyDescent="0.35">
      <c r="F95" s="443" t="s">
        <v>200</v>
      </c>
      <c r="G95" s="955"/>
    </row>
    <row r="96" spans="1:7" ht="14.5" x14ac:dyDescent="0.35">
      <c r="F96" s="443" t="s">
        <v>201</v>
      </c>
      <c r="G96" s="955"/>
    </row>
    <row r="97" spans="1:11" ht="14.5" x14ac:dyDescent="0.35">
      <c r="F97" s="445" t="s">
        <v>202</v>
      </c>
      <c r="G97" s="955"/>
    </row>
    <row r="98" spans="1:11" ht="14.5" x14ac:dyDescent="0.35">
      <c r="F98" s="443" t="s">
        <v>203</v>
      </c>
      <c r="G98" s="955"/>
    </row>
    <row r="99" spans="1:11" ht="14.5" x14ac:dyDescent="0.35">
      <c r="F99" s="443" t="s">
        <v>204</v>
      </c>
      <c r="G99" s="955"/>
    </row>
    <row r="100" spans="1:11" ht="14.5" x14ac:dyDescent="0.35">
      <c r="F100" s="443" t="s">
        <v>205</v>
      </c>
      <c r="G100" s="955"/>
    </row>
    <row r="101" spans="1:11" ht="14.5" x14ac:dyDescent="0.35">
      <c r="F101" s="443" t="s">
        <v>206</v>
      </c>
      <c r="G101" s="955"/>
    </row>
    <row r="102" spans="1:11" ht="14.5" x14ac:dyDescent="0.35">
      <c r="F102" s="443" t="s">
        <v>207</v>
      </c>
      <c r="G102" s="955"/>
    </row>
    <row r="103" spans="1:11" ht="14.5" x14ac:dyDescent="0.35">
      <c r="F103"/>
      <c r="G103"/>
    </row>
    <row r="104" spans="1:11" ht="20" x14ac:dyDescent="0.4">
      <c r="A104" s="357" t="s">
        <v>208</v>
      </c>
      <c r="B104" s="264"/>
      <c r="C104" s="264"/>
      <c r="D104" s="264"/>
      <c r="E104" s="264"/>
      <c r="F104" s="264"/>
      <c r="G104" s="264"/>
      <c r="H104" s="264"/>
      <c r="I104" s="264"/>
      <c r="J104" s="264"/>
    </row>
    <row r="105" spans="1:11" ht="14.5" x14ac:dyDescent="0.35">
      <c r="A105" s="268" t="s">
        <v>209</v>
      </c>
    </row>
    <row r="106" spans="1:11" ht="14.5" thickBot="1" x14ac:dyDescent="0.35"/>
    <row r="107" spans="1:11" ht="20.149999999999999" customHeight="1" x14ac:dyDescent="0.3">
      <c r="A107" s="281" t="s">
        <v>210</v>
      </c>
      <c r="B107" s="281" t="s">
        <v>22</v>
      </c>
      <c r="C107" s="281" t="s">
        <v>23</v>
      </c>
      <c r="D107" s="281" t="s">
        <v>24</v>
      </c>
      <c r="E107" s="281" t="s">
        <v>211</v>
      </c>
      <c r="F107" s="281" t="s">
        <v>25</v>
      </c>
      <c r="G107" s="281" t="s">
        <v>26</v>
      </c>
      <c r="H107" s="281" t="s">
        <v>27</v>
      </c>
      <c r="I107" s="281"/>
      <c r="J107" s="539" t="s">
        <v>212</v>
      </c>
      <c r="K107" s="539" t="s">
        <v>213</v>
      </c>
    </row>
    <row r="108" spans="1:11" ht="20.149999999999999" customHeight="1" x14ac:dyDescent="0.3">
      <c r="A108" s="870">
        <f>'FICHE 3-Plan de financement'!A14</f>
        <v>0</v>
      </c>
      <c r="B108" s="870">
        <f>'FICHE 3-Plan de financement'!B14</f>
        <v>0</v>
      </c>
      <c r="C108" s="630">
        <f>'FICHE 3-Plan de financement'!C14</f>
        <v>0</v>
      </c>
      <c r="D108" s="871" t="e">
        <f>'FICHE 3-Plan de financement'!D14</f>
        <v>#DIV/0!</v>
      </c>
      <c r="E108" s="870">
        <f>'FICHE 3-Plan de financement'!E14</f>
        <v>0</v>
      </c>
      <c r="F108" s="870">
        <f>'FICHE 3-Plan de financement'!F14</f>
        <v>0</v>
      </c>
      <c r="G108" s="870">
        <f>'FICHE 3-Plan de financement'!G14</f>
        <v>0</v>
      </c>
      <c r="H108" s="963">
        <f>'FICHE 3-Plan de financement'!H14</f>
        <v>0</v>
      </c>
      <c r="I108" s="945"/>
      <c r="J108" s="956" t="s">
        <v>414</v>
      </c>
      <c r="K108" s="600"/>
    </row>
    <row r="109" spans="1:11" ht="20.149999999999999" customHeight="1" x14ac:dyDescent="0.3">
      <c r="A109" s="870">
        <f>'FICHE 3-Plan de financement'!A15</f>
        <v>0</v>
      </c>
      <c r="B109" s="870">
        <f>'FICHE 3-Plan de financement'!B15</f>
        <v>0</v>
      </c>
      <c r="C109" s="630">
        <f>'FICHE 3-Plan de financement'!C15</f>
        <v>0</v>
      </c>
      <c r="D109" s="871" t="e">
        <f>'FICHE 3-Plan de financement'!D15</f>
        <v>#DIV/0!</v>
      </c>
      <c r="E109" s="870">
        <f>'FICHE 3-Plan de financement'!E15</f>
        <v>0</v>
      </c>
      <c r="F109" s="870">
        <f>'FICHE 3-Plan de financement'!F15</f>
        <v>0</v>
      </c>
      <c r="G109" s="870">
        <f>'FICHE 3-Plan de financement'!G15</f>
        <v>0</v>
      </c>
      <c r="H109" s="963">
        <f>'FICHE 3-Plan de financement'!H15</f>
        <v>0</v>
      </c>
      <c r="I109" s="945"/>
      <c r="J109" s="957"/>
      <c r="K109" s="601"/>
    </row>
    <row r="110" spans="1:11" ht="20.149999999999999" customHeight="1" x14ac:dyDescent="0.3">
      <c r="A110" s="870">
        <f>'FICHE 3-Plan de financement'!A16</f>
        <v>0</v>
      </c>
      <c r="B110" s="870">
        <f>'FICHE 3-Plan de financement'!B16</f>
        <v>0</v>
      </c>
      <c r="C110" s="630">
        <f>'FICHE 3-Plan de financement'!C16</f>
        <v>0</v>
      </c>
      <c r="D110" s="871" t="e">
        <f>'FICHE 3-Plan de financement'!D16</f>
        <v>#DIV/0!</v>
      </c>
      <c r="E110" s="870">
        <f>'FICHE 3-Plan de financement'!E16</f>
        <v>0</v>
      </c>
      <c r="F110" s="870">
        <f>'FICHE 3-Plan de financement'!F16</f>
        <v>0</v>
      </c>
      <c r="G110" s="870">
        <f>'FICHE 3-Plan de financement'!G16</f>
        <v>0</v>
      </c>
      <c r="H110" s="963">
        <f>'FICHE 3-Plan de financement'!H16</f>
        <v>0</v>
      </c>
      <c r="I110" s="945"/>
      <c r="J110" s="957"/>
      <c r="K110" s="601"/>
    </row>
    <row r="111" spans="1:11" ht="20.149999999999999" customHeight="1" x14ac:dyDescent="0.3">
      <c r="A111" s="870">
        <f>'FICHE 3-Plan de financement'!A17</f>
        <v>0</v>
      </c>
      <c r="B111" s="870">
        <f>'FICHE 3-Plan de financement'!B17</f>
        <v>0</v>
      </c>
      <c r="C111" s="630">
        <f>'FICHE 3-Plan de financement'!C17</f>
        <v>0</v>
      </c>
      <c r="D111" s="871" t="e">
        <f>'FICHE 3-Plan de financement'!D17</f>
        <v>#DIV/0!</v>
      </c>
      <c r="E111" s="870">
        <f>'FICHE 3-Plan de financement'!E17</f>
        <v>0</v>
      </c>
      <c r="F111" s="870">
        <f>'FICHE 3-Plan de financement'!F17</f>
        <v>0</v>
      </c>
      <c r="G111" s="870">
        <f>'FICHE 3-Plan de financement'!G17</f>
        <v>0</v>
      </c>
      <c r="H111" s="963">
        <f>'FICHE 3-Plan de financement'!H17</f>
        <v>0</v>
      </c>
      <c r="I111" s="945"/>
      <c r="J111" s="957"/>
      <c r="K111" s="601"/>
    </row>
    <row r="112" spans="1:11" ht="20.149999999999999" customHeight="1" x14ac:dyDescent="0.3">
      <c r="A112" s="870">
        <f>'FICHE 3-Plan de financement'!A18</f>
        <v>0</v>
      </c>
      <c r="B112" s="870">
        <f>'FICHE 3-Plan de financement'!B18</f>
        <v>0</v>
      </c>
      <c r="C112" s="630">
        <f>'FICHE 3-Plan de financement'!C18</f>
        <v>0</v>
      </c>
      <c r="D112" s="871" t="e">
        <f>'FICHE 3-Plan de financement'!D18</f>
        <v>#DIV/0!</v>
      </c>
      <c r="E112" s="870">
        <f>'FICHE 3-Plan de financement'!E18</f>
        <v>0</v>
      </c>
      <c r="F112" s="870">
        <f>'FICHE 3-Plan de financement'!F18</f>
        <v>0</v>
      </c>
      <c r="G112" s="870">
        <f>'FICHE 3-Plan de financement'!G18</f>
        <v>0</v>
      </c>
      <c r="H112" s="963">
        <f>'FICHE 3-Plan de financement'!H18</f>
        <v>0</v>
      </c>
      <c r="I112" s="945"/>
      <c r="J112" s="957"/>
      <c r="K112" s="601"/>
    </row>
    <row r="113" spans="1:13" ht="20.149999999999999" customHeight="1" x14ac:dyDescent="0.3">
      <c r="A113" s="870">
        <f>'FICHE 3-Plan de financement'!A19</f>
        <v>0</v>
      </c>
      <c r="B113" s="870">
        <f>'FICHE 3-Plan de financement'!B19</f>
        <v>0</v>
      </c>
      <c r="C113" s="630">
        <f>'FICHE 3-Plan de financement'!C19</f>
        <v>0</v>
      </c>
      <c r="D113" s="871" t="e">
        <f>'FICHE 3-Plan de financement'!D19</f>
        <v>#DIV/0!</v>
      </c>
      <c r="E113" s="870">
        <f>'FICHE 3-Plan de financement'!E19</f>
        <v>0</v>
      </c>
      <c r="F113" s="870">
        <f>'FICHE 3-Plan de financement'!F19</f>
        <v>0</v>
      </c>
      <c r="G113" s="870">
        <f>'FICHE 3-Plan de financement'!G19</f>
        <v>0</v>
      </c>
      <c r="H113" s="963">
        <f>'FICHE 3-Plan de financement'!H19</f>
        <v>0</v>
      </c>
      <c r="I113" s="945"/>
      <c r="J113" s="957"/>
      <c r="K113" s="601"/>
    </row>
    <row r="114" spans="1:13" ht="20.149999999999999" customHeight="1" x14ac:dyDescent="0.3">
      <c r="A114" s="870">
        <f>'FICHE 3-Plan de financement'!A20</f>
        <v>0</v>
      </c>
      <c r="B114" s="870">
        <f>'FICHE 3-Plan de financement'!B20</f>
        <v>0</v>
      </c>
      <c r="C114" s="630">
        <f>'FICHE 3-Plan de financement'!C20</f>
        <v>0</v>
      </c>
      <c r="D114" s="871" t="e">
        <f>'FICHE 3-Plan de financement'!D20</f>
        <v>#DIV/0!</v>
      </c>
      <c r="E114" s="870">
        <f>'FICHE 3-Plan de financement'!E20</f>
        <v>0</v>
      </c>
      <c r="F114" s="870">
        <f>'FICHE 3-Plan de financement'!F20</f>
        <v>0</v>
      </c>
      <c r="G114" s="870">
        <f>'FICHE 3-Plan de financement'!G20</f>
        <v>0</v>
      </c>
      <c r="H114" s="963">
        <f>'FICHE 3-Plan de financement'!H20</f>
        <v>0</v>
      </c>
      <c r="I114" s="945"/>
      <c r="J114" s="957"/>
      <c r="K114" s="601"/>
    </row>
    <row r="115" spans="1:13" ht="20.149999999999999" customHeight="1" thickBot="1" x14ac:dyDescent="0.35">
      <c r="A115" s="964" t="str">
        <f>'FICHE 3-Plan de financement'!A21</f>
        <v>Wallimage</v>
      </c>
      <c r="B115" s="964" t="str">
        <f>'FICHE 3-Plan de financement'!B21</f>
        <v>belge</v>
      </c>
      <c r="C115" s="965">
        <f>'FICHE 3-Plan de financement'!C21</f>
        <v>0</v>
      </c>
      <c r="D115" s="966" t="e">
        <f>'FICHE 3-Plan de financement'!D21</f>
        <v>#DIV/0!</v>
      </c>
      <c r="E115" s="964" t="str">
        <f>'FICHE 3-Plan de financement'!E21</f>
        <v>Public</v>
      </c>
      <c r="F115" s="964" t="str">
        <f>'FICHE 3-Plan de financement'!F21</f>
        <v>Non Acquis</v>
      </c>
      <c r="G115" s="964" t="str">
        <f>'FICHE 3-Plan de financement'!G21</f>
        <v>Apport en numéraire</v>
      </c>
      <c r="H115" s="967">
        <f>'FICHE 3-Plan de financement'!H21</f>
        <v>0</v>
      </c>
      <c r="I115" s="1155"/>
      <c r="J115" s="958"/>
      <c r="K115" s="602"/>
    </row>
    <row r="116" spans="1:13" ht="20.149999999999999" customHeight="1" x14ac:dyDescent="0.3">
      <c r="A116" s="959" t="s">
        <v>32</v>
      </c>
      <c r="B116" s="959"/>
      <c r="C116" s="960">
        <f>SUM(C108:C115)</f>
        <v>0</v>
      </c>
      <c r="D116" s="961" t="e">
        <f>SUM(D108:D115)</f>
        <v>#DIV/0!</v>
      </c>
      <c r="E116" s="962"/>
      <c r="F116" s="959"/>
      <c r="G116" s="962"/>
      <c r="H116" s="959"/>
      <c r="I116" s="959"/>
    </row>
    <row r="117" spans="1:13" ht="20.149999999999999" customHeight="1" x14ac:dyDescent="0.3"/>
    <row r="118" spans="1:13" x14ac:dyDescent="0.3">
      <c r="A118" s="264" t="s">
        <v>214</v>
      </c>
      <c r="B118" s="264"/>
      <c r="E118" s="712"/>
      <c r="F118" s="711"/>
    </row>
    <row r="119" spans="1:13" ht="20.149999999999999" customHeight="1" x14ac:dyDescent="0.3"/>
    <row r="120" spans="1:13" ht="20.149999999999999" customHeight="1" x14ac:dyDescent="0.35">
      <c r="A120" s="268"/>
      <c r="B120" s="314" t="s">
        <v>34</v>
      </c>
      <c r="C120" s="452" t="s">
        <v>35</v>
      </c>
      <c r="D120" s="314" t="s">
        <v>36</v>
      </c>
      <c r="G120" s="1242"/>
      <c r="H120" s="1242"/>
      <c r="I120" s="1242"/>
      <c r="J120" s="1242"/>
    </row>
    <row r="121" spans="1:13" ht="20.149999999999999" customHeight="1" x14ac:dyDescent="0.3">
      <c r="A121" s="450" t="s">
        <v>38</v>
      </c>
      <c r="B121" s="453">
        <f>SUMIF(G108:G115,"Apport en Numéraire",C108:C115)</f>
        <v>0</v>
      </c>
      <c r="C121" s="453">
        <f>SUMIFS(C108:C115,F108:F115,"Acquis",G108:G115,"Apport en Numéraire")</f>
        <v>0</v>
      </c>
      <c r="D121" s="453">
        <f>SUMIFS(C108:C115,F108:F115,"Non Acquis",G108:G115,"Apport en Numéraire")</f>
        <v>0</v>
      </c>
      <c r="G121" s="1242"/>
      <c r="H121" s="1242"/>
      <c r="I121" s="1242"/>
      <c r="J121" s="1242"/>
      <c r="K121" s="309"/>
      <c r="L121" s="310"/>
      <c r="M121" s="310"/>
    </row>
    <row r="122" spans="1:13" ht="20.149999999999999" customHeight="1" x14ac:dyDescent="0.3">
      <c r="A122" s="451" t="s">
        <v>39</v>
      </c>
      <c r="B122" s="454">
        <f>SUMIF(G108:G115,"Apport en Nature",C108:C115)</f>
        <v>0</v>
      </c>
      <c r="C122" s="454">
        <f>SUMIFS(C108:C115,F108:F115,"Acquis",G108:G115,"Apport en Nature")</f>
        <v>0</v>
      </c>
      <c r="D122" s="454">
        <f>SUMIFS(C108:C115,E108:E115,"Non Acquis",F108:F115,"Apport en Nature")</f>
        <v>0</v>
      </c>
      <c r="K122" s="309"/>
      <c r="L122" s="310"/>
      <c r="M122" s="310"/>
    </row>
    <row r="123" spans="1:13" ht="20.149999999999999" customHeight="1" x14ac:dyDescent="0.3">
      <c r="B123" s="309"/>
      <c r="K123" s="309"/>
      <c r="L123" s="310"/>
      <c r="M123" s="310"/>
    </row>
    <row r="124" spans="1:13" ht="20.149999999999999" customHeight="1" x14ac:dyDescent="0.4">
      <c r="A124" s="485" t="s">
        <v>41</v>
      </c>
      <c r="B124" s="486"/>
      <c r="C124" s="487">
        <f>C121+C122</f>
        <v>0</v>
      </c>
      <c r="D124" s="542" t="e">
        <f>C124/C116</f>
        <v>#DIV/0!</v>
      </c>
      <c r="E124" s="311"/>
    </row>
    <row r="125" spans="1:13" ht="20.149999999999999" customHeight="1" x14ac:dyDescent="0.3">
      <c r="A125" s="488" t="s">
        <v>215</v>
      </c>
      <c r="B125" s="489"/>
      <c r="C125" s="490">
        <f>C121</f>
        <v>0</v>
      </c>
      <c r="D125" s="543" t="e">
        <f>C125/C116</f>
        <v>#DIV/0!</v>
      </c>
    </row>
    <row r="126" spans="1:13" ht="20.149999999999999" customHeight="1" x14ac:dyDescent="0.3">
      <c r="A126" s="488" t="s">
        <v>216</v>
      </c>
      <c r="B126" s="465"/>
      <c r="C126" s="491">
        <f>SUMIF(E108:E115,"public",C108:C115)</f>
        <v>0</v>
      </c>
      <c r="D126" s="543" t="e">
        <f>C126/C116</f>
        <v>#DIV/0!</v>
      </c>
    </row>
    <row r="127" spans="1:13" ht="20.149999999999999" customHeight="1" x14ac:dyDescent="0.3">
      <c r="A127" s="483"/>
      <c r="C127" s="484"/>
      <c r="D127" s="285" t="s">
        <v>37</v>
      </c>
    </row>
    <row r="128" spans="1:13" ht="20.149999999999999" customHeight="1" x14ac:dyDescent="0.3">
      <c r="A128" s="502" t="s">
        <v>217</v>
      </c>
      <c r="B128" s="599"/>
      <c r="C128" s="484"/>
      <c r="D128" s="285" t="s">
        <v>35</v>
      </c>
      <c r="E128" s="285" t="s">
        <v>171</v>
      </c>
      <c r="F128" s="285" t="s">
        <v>173</v>
      </c>
      <c r="G128" s="285" t="s">
        <v>415</v>
      </c>
    </row>
    <row r="129" spans="1:13" ht="20.149999999999999" customHeight="1" x14ac:dyDescent="0.3"/>
    <row r="130" spans="1:13" ht="20.149999999999999" customHeight="1" x14ac:dyDescent="0.35">
      <c r="A130" s="413" t="s">
        <v>218</v>
      </c>
      <c r="B130" s="356"/>
      <c r="C130" s="412"/>
    </row>
    <row r="131" spans="1:13" ht="54.65" customHeight="1" x14ac:dyDescent="0.3">
      <c r="A131" s="419"/>
      <c r="B131" s="417"/>
      <c r="C131" s="418"/>
    </row>
    <row r="132" spans="1:13" x14ac:dyDescent="0.3">
      <c r="A132" s="423"/>
      <c r="B132" s="423"/>
      <c r="C132" s="423"/>
    </row>
    <row r="133" spans="1:13" x14ac:dyDescent="0.3">
      <c r="A133" s="298"/>
      <c r="B133" s="298"/>
      <c r="C133" s="298"/>
    </row>
    <row r="134" spans="1:13" x14ac:dyDescent="0.3">
      <c r="A134" s="358"/>
      <c r="B134" s="358"/>
      <c r="C134" s="358"/>
    </row>
    <row r="135" spans="1:13" ht="20" x14ac:dyDescent="0.4">
      <c r="A135" s="357" t="s">
        <v>219</v>
      </c>
      <c r="B135" s="264"/>
      <c r="C135" s="264"/>
      <c r="D135" s="264"/>
      <c r="E135" s="264"/>
      <c r="F135" s="264"/>
      <c r="G135" s="264"/>
      <c r="H135" s="264"/>
      <c r="I135" s="264"/>
      <c r="J135" s="264"/>
    </row>
    <row r="136" spans="1:13" ht="20.149999999999999" customHeight="1" x14ac:dyDescent="0.3">
      <c r="A136" s="266"/>
      <c r="B136" s="266"/>
      <c r="C136" s="266"/>
      <c r="E136" s="1240"/>
      <c r="F136" s="1240"/>
    </row>
    <row r="137" spans="1:13" ht="20.149999999999999" customHeight="1" x14ac:dyDescent="0.3">
      <c r="A137" s="1011" t="s">
        <v>48</v>
      </c>
      <c r="B137" s="1012">
        <f>K396</f>
        <v>0</v>
      </c>
      <c r="E137" s="582" t="s">
        <v>16</v>
      </c>
      <c r="F137" s="1017">
        <f>K396</f>
        <v>0</v>
      </c>
      <c r="G137" s="455"/>
    </row>
    <row r="138" spans="1:13" ht="20.149999999999999" customHeight="1" x14ac:dyDescent="0.3">
      <c r="A138" s="1011" t="s">
        <v>49</v>
      </c>
      <c r="B138" s="630">
        <f>J396</f>
        <v>0</v>
      </c>
      <c r="C138" s="1016" t="e">
        <f>B138/B137</f>
        <v>#DIV/0!</v>
      </c>
      <c r="E138" s="582" t="s">
        <v>575</v>
      </c>
      <c r="F138" s="909">
        <f>J396</f>
        <v>0</v>
      </c>
    </row>
    <row r="139" spans="1:13" ht="20.149999999999999" customHeight="1" x14ac:dyDescent="0.3">
      <c r="A139" s="1013" t="s">
        <v>50</v>
      </c>
      <c r="B139" s="630">
        <f>H396</f>
        <v>0</v>
      </c>
      <c r="C139" s="1016" t="e">
        <f>B139/B137</f>
        <v>#DIV/0!</v>
      </c>
      <c r="E139" s="582" t="s">
        <v>576</v>
      </c>
      <c r="F139" s="909">
        <f>H396</f>
        <v>0</v>
      </c>
    </row>
    <row r="140" spans="1:13" ht="20.149999999999999" customHeight="1" x14ac:dyDescent="0.3">
      <c r="A140" s="1014" t="s">
        <v>51</v>
      </c>
      <c r="B140" s="1015" t="e">
        <f>B139/B137</f>
        <v>#DIV/0!</v>
      </c>
      <c r="E140" s="582" t="s">
        <v>220</v>
      </c>
      <c r="F140" s="1018" t="e">
        <f>F139/F137</f>
        <v>#DIV/0!</v>
      </c>
    </row>
    <row r="141" spans="1:13" ht="20.149999999999999" customHeight="1" x14ac:dyDescent="0.3">
      <c r="A141" s="1011" t="s">
        <v>52</v>
      </c>
      <c r="B141" s="886">
        <f>SUMIF(B108:B115,"&lt;&gt;belge",C108:C115)</f>
        <v>0</v>
      </c>
      <c r="C141" s="1016" t="e">
        <f>B141/B139</f>
        <v>#DIV/0!</v>
      </c>
      <c r="D141" s="359" t="s">
        <v>53</v>
      </c>
      <c r="E141" s="359"/>
      <c r="F141" s="360"/>
    </row>
    <row r="142" spans="1:13" ht="20.149999999999999" customHeight="1" x14ac:dyDescent="0.3"/>
    <row r="144" spans="1:13" s="350" customFormat="1" ht="20.5" thickBot="1" x14ac:dyDescent="0.45">
      <c r="A144" s="456" t="s">
        <v>493</v>
      </c>
      <c r="B144" s="406"/>
      <c r="C144" s="406"/>
      <c r="D144" s="406"/>
      <c r="E144" s="406"/>
      <c r="F144" s="407"/>
      <c r="G144" s="406"/>
      <c r="H144" s="406"/>
      <c r="I144" s="406"/>
      <c r="J144" s="406"/>
      <c r="K144" s="406"/>
      <c r="L144" s="408"/>
      <c r="M144" s="315"/>
    </row>
    <row r="145" spans="1:15" s="315" customFormat="1" ht="16" thickTop="1" x14ac:dyDescent="0.35">
      <c r="A145" s="902" t="s">
        <v>359</v>
      </c>
      <c r="B145" s="780" t="s">
        <v>360</v>
      </c>
      <c r="C145" s="780" t="s">
        <v>361</v>
      </c>
      <c r="D145" s="780" t="s">
        <v>514</v>
      </c>
      <c r="E145" s="780" t="s">
        <v>515</v>
      </c>
      <c r="F145" s="780" t="s">
        <v>516</v>
      </c>
      <c r="G145" s="969" t="s">
        <v>517</v>
      </c>
      <c r="H145" s="1174" t="s">
        <v>518</v>
      </c>
      <c r="I145" s="1166" t="s">
        <v>519</v>
      </c>
      <c r="J145" s="780" t="s">
        <v>520</v>
      </c>
      <c r="K145" s="780" t="s">
        <v>521</v>
      </c>
      <c r="L145" s="969" t="s">
        <v>571</v>
      </c>
      <c r="M145" s="978" t="s">
        <v>572</v>
      </c>
      <c r="N145" s="988" t="s">
        <v>623</v>
      </c>
    </row>
    <row r="146" spans="1:15" s="315" customFormat="1" ht="46.5" x14ac:dyDescent="0.35">
      <c r="A146" s="781" t="s">
        <v>221</v>
      </c>
      <c r="B146" s="781" t="s">
        <v>443</v>
      </c>
      <c r="C146" s="781" t="s">
        <v>473</v>
      </c>
      <c r="D146" s="781" t="s">
        <v>444</v>
      </c>
      <c r="E146" s="781" t="s">
        <v>523</v>
      </c>
      <c r="F146" s="782" t="s">
        <v>476</v>
      </c>
      <c r="G146" s="1160" t="s">
        <v>57</v>
      </c>
      <c r="H146" s="1175" t="s">
        <v>615</v>
      </c>
      <c r="I146" s="1167" t="s">
        <v>616</v>
      </c>
      <c r="J146" s="782" t="s">
        <v>617</v>
      </c>
      <c r="K146" s="781" t="s">
        <v>482</v>
      </c>
      <c r="L146" s="970" t="s">
        <v>61</v>
      </c>
      <c r="M146" s="979" t="s">
        <v>570</v>
      </c>
      <c r="N146" s="989" t="s">
        <v>573</v>
      </c>
      <c r="O146" s="968"/>
    </row>
    <row r="147" spans="1:15" s="315" customFormat="1" ht="15.5" x14ac:dyDescent="0.35">
      <c r="A147" s="806" t="s">
        <v>483</v>
      </c>
      <c r="B147" s="807"/>
      <c r="C147" s="807"/>
      <c r="D147" s="807"/>
      <c r="E147" s="808"/>
      <c r="F147" s="809"/>
      <c r="G147" s="1161"/>
      <c r="H147" s="1176">
        <f>SUM(H148:H151)</f>
        <v>0</v>
      </c>
      <c r="I147" s="1197">
        <f t="shared" ref="I147:K147" si="0">SUM(I148:I151)</f>
        <v>0</v>
      </c>
      <c r="J147" s="993">
        <f t="shared" si="0"/>
        <v>0</v>
      </c>
      <c r="K147" s="993">
        <f t="shared" si="0"/>
        <v>0</v>
      </c>
      <c r="L147" s="1196"/>
      <c r="M147" s="980">
        <f>M148+M149</f>
        <v>0</v>
      </c>
      <c r="N147" s="990"/>
    </row>
    <row r="148" spans="1:15" s="315" customFormat="1" ht="15.5" outlineLevel="1" x14ac:dyDescent="0.35">
      <c r="A148" s="999" t="str">
        <f>'FICHE 2-Budget'!A49</f>
        <v>Achat de droits</v>
      </c>
      <c r="B148" s="1000">
        <f>'FICHE 2-Budget'!B49</f>
        <v>0</v>
      </c>
      <c r="C148" s="1000">
        <f>'FICHE 2-Budget'!C49</f>
        <v>0</v>
      </c>
      <c r="D148" s="1000">
        <f>'FICHE 2-Budget'!D49</f>
        <v>0</v>
      </c>
      <c r="E148" s="1000">
        <f>'FICHE 2-Budget'!E49</f>
        <v>0</v>
      </c>
      <c r="F148" s="1001">
        <f>'FICHE 2-Budget'!F49</f>
        <v>0</v>
      </c>
      <c r="G148" s="1162">
        <f>'FICHE 2-Budget'!G49</f>
        <v>0</v>
      </c>
      <c r="H148" s="1177">
        <f>'FICHE 2-Budget'!H49</f>
        <v>0</v>
      </c>
      <c r="I148" s="1168">
        <f>'FICHE 2-Budget'!I49</f>
        <v>0</v>
      </c>
      <c r="J148" s="1168">
        <f>'FICHE 2-Budget'!J49</f>
        <v>0</v>
      </c>
      <c r="K148" s="1001">
        <f>'FICHE 2-Budget'!K49</f>
        <v>0</v>
      </c>
      <c r="L148" s="1000">
        <f>'FICHE 2-Budget'!L49</f>
        <v>0</v>
      </c>
      <c r="M148" s="1002">
        <f>H148</f>
        <v>0</v>
      </c>
      <c r="N148" s="1003"/>
    </row>
    <row r="149" spans="1:15" s="315" customFormat="1" ht="15.5" outlineLevel="1" x14ac:dyDescent="0.35">
      <c r="A149" s="999" t="str">
        <f>'FICHE 2-Budget'!A50</f>
        <v>Autre(s), non repris ci-avant : à préciser</v>
      </c>
      <c r="B149" s="1000">
        <f>'FICHE 2-Budget'!B50</f>
        <v>0</v>
      </c>
      <c r="C149" s="1000">
        <f>'FICHE 2-Budget'!C50</f>
        <v>0</v>
      </c>
      <c r="D149" s="1000">
        <f>'FICHE 2-Budget'!D50</f>
        <v>0</v>
      </c>
      <c r="E149" s="1000">
        <f>'FICHE 2-Budget'!E50</f>
        <v>0</v>
      </c>
      <c r="F149" s="1001">
        <f>'FICHE 2-Budget'!F50</f>
        <v>0</v>
      </c>
      <c r="G149" s="1162">
        <f>'FICHE 2-Budget'!G50</f>
        <v>0</v>
      </c>
      <c r="H149" s="1177">
        <f>'FICHE 2-Budget'!H50</f>
        <v>0</v>
      </c>
      <c r="I149" s="1168">
        <f>'FICHE 2-Budget'!I50</f>
        <v>0</v>
      </c>
      <c r="J149" s="1168">
        <f>'FICHE 2-Budget'!J50</f>
        <v>0</v>
      </c>
      <c r="K149" s="1001">
        <f>'FICHE 2-Budget'!K50</f>
        <v>0</v>
      </c>
      <c r="L149" s="1000">
        <f>'FICHE 2-Budget'!L50</f>
        <v>0</v>
      </c>
      <c r="M149" s="1002">
        <f t="shared" ref="M149:M151" si="1">H149</f>
        <v>0</v>
      </c>
      <c r="N149" s="1003"/>
      <c r="O149" s="316"/>
    </row>
    <row r="150" spans="1:15" s="315" customFormat="1" ht="15.5" outlineLevel="1" x14ac:dyDescent="0.35">
      <c r="A150" s="999">
        <f>'FICHE 2-Budget'!A51</f>
        <v>0</v>
      </c>
      <c r="B150" s="1000">
        <f>'FICHE 2-Budget'!B51</f>
        <v>0</v>
      </c>
      <c r="C150" s="1000">
        <f>'FICHE 2-Budget'!C51</f>
        <v>0</v>
      </c>
      <c r="D150" s="1000">
        <f>'FICHE 2-Budget'!D51</f>
        <v>0</v>
      </c>
      <c r="E150" s="1000">
        <f>'FICHE 2-Budget'!E51</f>
        <v>0</v>
      </c>
      <c r="F150" s="1001">
        <f>'FICHE 2-Budget'!F51</f>
        <v>0</v>
      </c>
      <c r="G150" s="1162">
        <f>'FICHE 2-Budget'!G51</f>
        <v>0</v>
      </c>
      <c r="H150" s="1177">
        <f>'FICHE 2-Budget'!H51</f>
        <v>0</v>
      </c>
      <c r="I150" s="1168">
        <f>'FICHE 2-Budget'!I51</f>
        <v>0</v>
      </c>
      <c r="J150" s="1168">
        <f>'FICHE 2-Budget'!J51</f>
        <v>0</v>
      </c>
      <c r="K150" s="1001">
        <f>'FICHE 2-Budget'!K51</f>
        <v>0</v>
      </c>
      <c r="L150" s="1000">
        <f>'FICHE 2-Budget'!L51</f>
        <v>0</v>
      </c>
      <c r="M150" s="1002">
        <f t="shared" si="1"/>
        <v>0</v>
      </c>
      <c r="N150" s="1003"/>
      <c r="O150" s="316"/>
    </row>
    <row r="151" spans="1:15" s="315" customFormat="1" ht="15.5" outlineLevel="1" x14ac:dyDescent="0.35">
      <c r="A151" s="999">
        <f>'FICHE 2-Budget'!A52</f>
        <v>0</v>
      </c>
      <c r="B151" s="1000">
        <f>'FICHE 2-Budget'!B52</f>
        <v>0</v>
      </c>
      <c r="C151" s="1000">
        <f>'FICHE 2-Budget'!C52</f>
        <v>0</v>
      </c>
      <c r="D151" s="1000">
        <f>'FICHE 2-Budget'!D52</f>
        <v>0</v>
      </c>
      <c r="E151" s="1000">
        <f>'FICHE 2-Budget'!E52</f>
        <v>0</v>
      </c>
      <c r="F151" s="1001">
        <f>'FICHE 2-Budget'!F52</f>
        <v>0</v>
      </c>
      <c r="G151" s="1162">
        <f>'FICHE 2-Budget'!G52</f>
        <v>0</v>
      </c>
      <c r="H151" s="1177">
        <f>'FICHE 2-Budget'!H52</f>
        <v>0</v>
      </c>
      <c r="I151" s="1168">
        <f>'FICHE 2-Budget'!I52</f>
        <v>0</v>
      </c>
      <c r="J151" s="1168">
        <f>'FICHE 2-Budget'!J52</f>
        <v>0</v>
      </c>
      <c r="K151" s="1001">
        <f>'FICHE 2-Budget'!K52</f>
        <v>0</v>
      </c>
      <c r="L151" s="1000">
        <f>'FICHE 2-Budget'!L52</f>
        <v>0</v>
      </c>
      <c r="M151" s="1002">
        <f t="shared" si="1"/>
        <v>0</v>
      </c>
      <c r="N151" s="1003"/>
      <c r="O151" s="316"/>
    </row>
    <row r="152" spans="1:15" s="315" customFormat="1" ht="15.5" x14ac:dyDescent="0.35">
      <c r="A152" s="800" t="s">
        <v>484</v>
      </c>
      <c r="B152" s="807"/>
      <c r="C152" s="807"/>
      <c r="D152" s="807"/>
      <c r="E152" s="808"/>
      <c r="F152" s="809"/>
      <c r="G152" s="1161"/>
      <c r="H152" s="1176">
        <f>H153+H173+H197+H217+H237+H253</f>
        <v>0</v>
      </c>
      <c r="I152" s="993">
        <f>I153+I173+I197+I217+I237+I253</f>
        <v>0</v>
      </c>
      <c r="J152" s="993">
        <f>J153+J173+J197+J217+J237+J253</f>
        <v>0</v>
      </c>
      <c r="K152" s="811">
        <f>K153+K173+K197+K217+K237+K253</f>
        <v>0</v>
      </c>
      <c r="L152" s="971"/>
      <c r="M152" s="980">
        <f>M153+M173+M197+M217+M237+M253+M261</f>
        <v>0</v>
      </c>
      <c r="N152" s="990"/>
      <c r="O152" s="316"/>
    </row>
    <row r="153" spans="1:15" s="315" customFormat="1" ht="15.5" x14ac:dyDescent="0.35">
      <c r="A153" s="799" t="s">
        <v>485</v>
      </c>
      <c r="B153" s="830"/>
      <c r="C153" s="830"/>
      <c r="D153" s="830"/>
      <c r="E153" s="831"/>
      <c r="F153" s="832"/>
      <c r="G153" s="1145"/>
      <c r="H153" s="1178">
        <f>SUM(H154:H172)</f>
        <v>0</v>
      </c>
      <c r="I153" s="994">
        <f>SUM(I154:I172)</f>
        <v>0</v>
      </c>
      <c r="J153" s="994">
        <f>SUM(J154:J172)</f>
        <v>0</v>
      </c>
      <c r="K153" s="834">
        <f>H153+J153+I153</f>
        <v>0</v>
      </c>
      <c r="L153" s="972"/>
      <c r="M153" s="982">
        <f>SUM(M154:M172)</f>
        <v>0</v>
      </c>
      <c r="N153" s="990"/>
      <c r="O153" s="316"/>
    </row>
    <row r="154" spans="1:15" s="315" customFormat="1" ht="15.5" outlineLevel="1" x14ac:dyDescent="0.35">
      <c r="A154" s="791" t="str">
        <f>'FICHE 2-Budget'!A55</f>
        <v>Producer / Project Manager</v>
      </c>
      <c r="B154" s="791">
        <f>'FICHE 2-Budget'!B55</f>
        <v>0</v>
      </c>
      <c r="C154" s="791">
        <f>'FICHE 2-Budget'!C55</f>
        <v>0</v>
      </c>
      <c r="D154" s="791">
        <f>'FICHE 2-Budget'!D55</f>
        <v>0</v>
      </c>
      <c r="E154" s="791">
        <f>'FICHE 2-Budget'!E55</f>
        <v>0</v>
      </c>
      <c r="F154" s="791">
        <f>'FICHE 2-Budget'!F55</f>
        <v>0</v>
      </c>
      <c r="G154" s="1163">
        <f>'FICHE 2-Budget'!G55</f>
        <v>0</v>
      </c>
      <c r="H154" s="1179">
        <f>'FICHE 2-Budget'!H55</f>
        <v>0</v>
      </c>
      <c r="I154" s="1169">
        <f>'FICHE 2-Budget'!I55</f>
        <v>0</v>
      </c>
      <c r="J154" s="1169">
        <f>'FICHE 2-Budget'!J55</f>
        <v>0</v>
      </c>
      <c r="K154" s="791">
        <f>'FICHE 2-Budget'!K55</f>
        <v>0</v>
      </c>
      <c r="L154" s="791">
        <f>'FICHE 2-Budget'!L55</f>
        <v>0</v>
      </c>
      <c r="M154" s="981">
        <f>H154</f>
        <v>0</v>
      </c>
      <c r="N154" s="990"/>
      <c r="O154" s="316"/>
    </row>
    <row r="155" spans="1:15" s="315" customFormat="1" ht="15.5" outlineLevel="1" x14ac:dyDescent="0.35">
      <c r="A155" s="791">
        <f>'FICHE 2-Budget'!A56</f>
        <v>0</v>
      </c>
      <c r="B155" s="791">
        <f>'FICHE 2-Budget'!B56</f>
        <v>0</v>
      </c>
      <c r="C155" s="791">
        <f>'FICHE 2-Budget'!C56</f>
        <v>0</v>
      </c>
      <c r="D155" s="791">
        <f>'FICHE 2-Budget'!D56</f>
        <v>0</v>
      </c>
      <c r="E155" s="791">
        <f>'FICHE 2-Budget'!E56</f>
        <v>0</v>
      </c>
      <c r="F155" s="791">
        <f>'FICHE 2-Budget'!F56</f>
        <v>0</v>
      </c>
      <c r="G155" s="1163">
        <f>'FICHE 2-Budget'!G56</f>
        <v>0</v>
      </c>
      <c r="H155" s="1179">
        <f>'FICHE 2-Budget'!H56</f>
        <v>0</v>
      </c>
      <c r="I155" s="1169">
        <f>'FICHE 2-Budget'!I56</f>
        <v>0</v>
      </c>
      <c r="J155" s="1169">
        <f>'FICHE 2-Budget'!J56</f>
        <v>0</v>
      </c>
      <c r="K155" s="791">
        <f>'FICHE 2-Budget'!K56</f>
        <v>0</v>
      </c>
      <c r="L155" s="791">
        <f>'FICHE 2-Budget'!L56</f>
        <v>0</v>
      </c>
      <c r="M155" s="981">
        <f t="shared" ref="M155:M172" si="2">H155</f>
        <v>0</v>
      </c>
      <c r="N155" s="990"/>
      <c r="O155" s="316"/>
    </row>
    <row r="156" spans="1:15" s="315" customFormat="1" ht="15.5" outlineLevel="1" x14ac:dyDescent="0.35">
      <c r="A156" s="791" t="str">
        <f>'FICHE 2-Budget'!A57</f>
        <v>Product Manager</v>
      </c>
      <c r="B156" s="791">
        <f>'FICHE 2-Budget'!B57</f>
        <v>0</v>
      </c>
      <c r="C156" s="791">
        <f>'FICHE 2-Budget'!C57</f>
        <v>0</v>
      </c>
      <c r="D156" s="791">
        <f>'FICHE 2-Budget'!D57</f>
        <v>0</v>
      </c>
      <c r="E156" s="791">
        <f>'FICHE 2-Budget'!E57</f>
        <v>0</v>
      </c>
      <c r="F156" s="791">
        <f>'FICHE 2-Budget'!F57</f>
        <v>0</v>
      </c>
      <c r="G156" s="1163">
        <f>'FICHE 2-Budget'!G57</f>
        <v>0</v>
      </c>
      <c r="H156" s="1179">
        <f>'FICHE 2-Budget'!H57</f>
        <v>0</v>
      </c>
      <c r="I156" s="1169">
        <f>'FICHE 2-Budget'!I57</f>
        <v>0</v>
      </c>
      <c r="J156" s="1169">
        <f>'FICHE 2-Budget'!J57</f>
        <v>0</v>
      </c>
      <c r="K156" s="791">
        <f>'FICHE 2-Budget'!K57</f>
        <v>0</v>
      </c>
      <c r="L156" s="791">
        <f>'FICHE 2-Budget'!L57</f>
        <v>0</v>
      </c>
      <c r="M156" s="981">
        <f t="shared" si="2"/>
        <v>0</v>
      </c>
      <c r="N156" s="990"/>
      <c r="O156" s="316"/>
    </row>
    <row r="157" spans="1:15" s="315" customFormat="1" ht="15.5" outlineLevel="1" x14ac:dyDescent="0.35">
      <c r="A157" s="791">
        <f>'FICHE 2-Budget'!A58</f>
        <v>0</v>
      </c>
      <c r="B157" s="791">
        <f>'FICHE 2-Budget'!B58</f>
        <v>0</v>
      </c>
      <c r="C157" s="791">
        <f>'FICHE 2-Budget'!C58</f>
        <v>0</v>
      </c>
      <c r="D157" s="791">
        <f>'FICHE 2-Budget'!D58</f>
        <v>0</v>
      </c>
      <c r="E157" s="791">
        <f>'FICHE 2-Budget'!E58</f>
        <v>0</v>
      </c>
      <c r="F157" s="791">
        <f>'FICHE 2-Budget'!F58</f>
        <v>0</v>
      </c>
      <c r="G157" s="1163">
        <f>'FICHE 2-Budget'!G58</f>
        <v>0</v>
      </c>
      <c r="H157" s="1179">
        <f>'FICHE 2-Budget'!H58</f>
        <v>0</v>
      </c>
      <c r="I157" s="1169">
        <f>'FICHE 2-Budget'!I58</f>
        <v>0</v>
      </c>
      <c r="J157" s="1169">
        <f>'FICHE 2-Budget'!J58</f>
        <v>0</v>
      </c>
      <c r="K157" s="791">
        <f>'FICHE 2-Budget'!K58</f>
        <v>0</v>
      </c>
      <c r="L157" s="791">
        <f>'FICHE 2-Budget'!L58</f>
        <v>0</v>
      </c>
      <c r="M157" s="981">
        <f t="shared" si="2"/>
        <v>0</v>
      </c>
      <c r="N157" s="990"/>
      <c r="O157" s="316"/>
    </row>
    <row r="158" spans="1:15" s="315" customFormat="1" ht="15.5" outlineLevel="1" x14ac:dyDescent="0.35">
      <c r="A158" s="791" t="str">
        <f>'FICHE 2-Budget'!A59</f>
        <v>Lead Designer</v>
      </c>
      <c r="B158" s="791">
        <f>'FICHE 2-Budget'!B59</f>
        <v>0</v>
      </c>
      <c r="C158" s="791">
        <f>'FICHE 2-Budget'!C59</f>
        <v>0</v>
      </c>
      <c r="D158" s="791">
        <f>'FICHE 2-Budget'!D59</f>
        <v>0</v>
      </c>
      <c r="E158" s="791">
        <f>'FICHE 2-Budget'!E59</f>
        <v>0</v>
      </c>
      <c r="F158" s="791">
        <f>'FICHE 2-Budget'!F59</f>
        <v>0</v>
      </c>
      <c r="G158" s="1163">
        <f>'FICHE 2-Budget'!G59</f>
        <v>0</v>
      </c>
      <c r="H158" s="1179">
        <f>'FICHE 2-Budget'!H59</f>
        <v>0</v>
      </c>
      <c r="I158" s="1169">
        <f>'FICHE 2-Budget'!I59</f>
        <v>0</v>
      </c>
      <c r="J158" s="1169">
        <f>'FICHE 2-Budget'!J59</f>
        <v>0</v>
      </c>
      <c r="K158" s="791">
        <f>'FICHE 2-Budget'!K59</f>
        <v>0</v>
      </c>
      <c r="L158" s="791">
        <f>'FICHE 2-Budget'!L59</f>
        <v>0</v>
      </c>
      <c r="M158" s="981">
        <f t="shared" si="2"/>
        <v>0</v>
      </c>
      <c r="N158" s="990"/>
      <c r="O158" s="316"/>
    </row>
    <row r="159" spans="1:15" s="315" customFormat="1" ht="15.5" outlineLevel="1" x14ac:dyDescent="0.35">
      <c r="A159" s="791">
        <f>'FICHE 2-Budget'!A60</f>
        <v>0</v>
      </c>
      <c r="B159" s="791">
        <f>'FICHE 2-Budget'!B60</f>
        <v>0</v>
      </c>
      <c r="C159" s="791">
        <f>'FICHE 2-Budget'!C60</f>
        <v>0</v>
      </c>
      <c r="D159" s="791">
        <f>'FICHE 2-Budget'!D60</f>
        <v>0</v>
      </c>
      <c r="E159" s="791">
        <f>'FICHE 2-Budget'!E60</f>
        <v>0</v>
      </c>
      <c r="F159" s="791">
        <f>'FICHE 2-Budget'!F60</f>
        <v>0</v>
      </c>
      <c r="G159" s="1163">
        <f>'FICHE 2-Budget'!G60</f>
        <v>0</v>
      </c>
      <c r="H159" s="1179">
        <f>'FICHE 2-Budget'!H60</f>
        <v>0</v>
      </c>
      <c r="I159" s="1169">
        <f>'FICHE 2-Budget'!I60</f>
        <v>0</v>
      </c>
      <c r="J159" s="1169">
        <f>'FICHE 2-Budget'!J60</f>
        <v>0</v>
      </c>
      <c r="K159" s="791">
        <f>'FICHE 2-Budget'!K60</f>
        <v>0</v>
      </c>
      <c r="L159" s="791">
        <f>'FICHE 2-Budget'!L60</f>
        <v>0</v>
      </c>
      <c r="M159" s="981">
        <f t="shared" si="2"/>
        <v>0</v>
      </c>
      <c r="N159" s="990"/>
      <c r="O159" s="316"/>
    </row>
    <row r="160" spans="1:15" s="315" customFormat="1" ht="15.5" outlineLevel="1" x14ac:dyDescent="0.35">
      <c r="A160" s="791" t="str">
        <f>'FICHE 2-Budget'!A61</f>
        <v>Lead programmer/developer</v>
      </c>
      <c r="B160" s="791">
        <f>'FICHE 2-Budget'!B61</f>
        <v>0</v>
      </c>
      <c r="C160" s="791">
        <f>'FICHE 2-Budget'!C61</f>
        <v>0</v>
      </c>
      <c r="D160" s="791">
        <f>'FICHE 2-Budget'!D61</f>
        <v>0</v>
      </c>
      <c r="E160" s="791">
        <f>'FICHE 2-Budget'!E61</f>
        <v>0</v>
      </c>
      <c r="F160" s="791">
        <f>'FICHE 2-Budget'!F61</f>
        <v>0</v>
      </c>
      <c r="G160" s="1163">
        <f>'FICHE 2-Budget'!G61</f>
        <v>0</v>
      </c>
      <c r="H160" s="1179">
        <f>'FICHE 2-Budget'!H61</f>
        <v>0</v>
      </c>
      <c r="I160" s="1169">
        <f>'FICHE 2-Budget'!I61</f>
        <v>0</v>
      </c>
      <c r="J160" s="1169">
        <f>'FICHE 2-Budget'!J61</f>
        <v>0</v>
      </c>
      <c r="K160" s="791">
        <f>'FICHE 2-Budget'!K61</f>
        <v>0</v>
      </c>
      <c r="L160" s="791">
        <f>'FICHE 2-Budget'!L61</f>
        <v>0</v>
      </c>
      <c r="M160" s="981">
        <f t="shared" si="2"/>
        <v>0</v>
      </c>
      <c r="N160" s="990"/>
    </row>
    <row r="161" spans="1:14" s="315" customFormat="1" ht="15.5" outlineLevel="1" x14ac:dyDescent="0.35">
      <c r="A161" s="791">
        <f>'FICHE 2-Budget'!A62</f>
        <v>0</v>
      </c>
      <c r="B161" s="791">
        <f>'FICHE 2-Budget'!B62</f>
        <v>0</v>
      </c>
      <c r="C161" s="791">
        <f>'FICHE 2-Budget'!C62</f>
        <v>0</v>
      </c>
      <c r="D161" s="791">
        <f>'FICHE 2-Budget'!D62</f>
        <v>0</v>
      </c>
      <c r="E161" s="791">
        <f>'FICHE 2-Budget'!E62</f>
        <v>0</v>
      </c>
      <c r="F161" s="791">
        <f>'FICHE 2-Budget'!F62</f>
        <v>0</v>
      </c>
      <c r="G161" s="1163">
        <f>'FICHE 2-Budget'!G62</f>
        <v>0</v>
      </c>
      <c r="H161" s="1179">
        <f>'FICHE 2-Budget'!H62</f>
        <v>0</v>
      </c>
      <c r="I161" s="1169">
        <f>'FICHE 2-Budget'!I62</f>
        <v>0</v>
      </c>
      <c r="J161" s="1169">
        <f>'FICHE 2-Budget'!J62</f>
        <v>0</v>
      </c>
      <c r="K161" s="791">
        <f>'FICHE 2-Budget'!K62</f>
        <v>0</v>
      </c>
      <c r="L161" s="791">
        <f>'FICHE 2-Budget'!L62</f>
        <v>0</v>
      </c>
      <c r="M161" s="981">
        <f t="shared" si="2"/>
        <v>0</v>
      </c>
      <c r="N161" s="990"/>
    </row>
    <row r="162" spans="1:14" s="315" customFormat="1" ht="15.5" outlineLevel="1" x14ac:dyDescent="0.35">
      <c r="A162" s="791" t="str">
        <f>'FICHE 2-Budget'!A63</f>
        <v>Lead Artist</v>
      </c>
      <c r="B162" s="791">
        <f>'FICHE 2-Budget'!B63</f>
        <v>0</v>
      </c>
      <c r="C162" s="791">
        <f>'FICHE 2-Budget'!C63</f>
        <v>0</v>
      </c>
      <c r="D162" s="791">
        <f>'FICHE 2-Budget'!D63</f>
        <v>0</v>
      </c>
      <c r="E162" s="791">
        <f>'FICHE 2-Budget'!E63</f>
        <v>0</v>
      </c>
      <c r="F162" s="791">
        <f>'FICHE 2-Budget'!F63</f>
        <v>0</v>
      </c>
      <c r="G162" s="1163">
        <f>'FICHE 2-Budget'!G63</f>
        <v>0</v>
      </c>
      <c r="H162" s="1179">
        <f>'FICHE 2-Budget'!H63</f>
        <v>0</v>
      </c>
      <c r="I162" s="1169">
        <f>'FICHE 2-Budget'!I63</f>
        <v>0</v>
      </c>
      <c r="J162" s="1169">
        <f>'FICHE 2-Budget'!J63</f>
        <v>0</v>
      </c>
      <c r="K162" s="791">
        <f>'FICHE 2-Budget'!K63</f>
        <v>0</v>
      </c>
      <c r="L162" s="791">
        <f>'FICHE 2-Budget'!L63</f>
        <v>0</v>
      </c>
      <c r="M162" s="981">
        <f t="shared" si="2"/>
        <v>0</v>
      </c>
      <c r="N162" s="990"/>
    </row>
    <row r="163" spans="1:14" s="315" customFormat="1" ht="15.5" outlineLevel="1" x14ac:dyDescent="0.35">
      <c r="A163" s="791">
        <f>'FICHE 2-Budget'!A64</f>
        <v>0</v>
      </c>
      <c r="B163" s="791">
        <f>'FICHE 2-Budget'!B64</f>
        <v>0</v>
      </c>
      <c r="C163" s="791">
        <f>'FICHE 2-Budget'!C64</f>
        <v>0</v>
      </c>
      <c r="D163" s="791">
        <f>'FICHE 2-Budget'!D64</f>
        <v>0</v>
      </c>
      <c r="E163" s="791">
        <f>'FICHE 2-Budget'!E64</f>
        <v>0</v>
      </c>
      <c r="F163" s="791">
        <f>'FICHE 2-Budget'!F64</f>
        <v>0</v>
      </c>
      <c r="G163" s="1163">
        <f>'FICHE 2-Budget'!G64</f>
        <v>0</v>
      </c>
      <c r="H163" s="1179">
        <f>'FICHE 2-Budget'!H64</f>
        <v>0</v>
      </c>
      <c r="I163" s="1169">
        <f>'FICHE 2-Budget'!I64</f>
        <v>0</v>
      </c>
      <c r="J163" s="1169">
        <f>'FICHE 2-Budget'!J64</f>
        <v>0</v>
      </c>
      <c r="K163" s="791">
        <f>'FICHE 2-Budget'!K64</f>
        <v>0</v>
      </c>
      <c r="L163" s="791">
        <f>'FICHE 2-Budget'!L64</f>
        <v>0</v>
      </c>
      <c r="M163" s="981">
        <f t="shared" si="2"/>
        <v>0</v>
      </c>
      <c r="N163" s="990"/>
    </row>
    <row r="164" spans="1:14" s="315" customFormat="1" ht="15.5" outlineLevel="1" x14ac:dyDescent="0.35">
      <c r="A164" s="791" t="str">
        <f>'FICHE 2-Budget'!A65</f>
        <v xml:space="preserve">Lead Audio Designer </v>
      </c>
      <c r="B164" s="791">
        <f>'FICHE 2-Budget'!B65</f>
        <v>0</v>
      </c>
      <c r="C164" s="791">
        <f>'FICHE 2-Budget'!C65</f>
        <v>0</v>
      </c>
      <c r="D164" s="791">
        <f>'FICHE 2-Budget'!D65</f>
        <v>0</v>
      </c>
      <c r="E164" s="791">
        <f>'FICHE 2-Budget'!E65</f>
        <v>0</v>
      </c>
      <c r="F164" s="791">
        <f>'FICHE 2-Budget'!F65</f>
        <v>0</v>
      </c>
      <c r="G164" s="1163">
        <f>'FICHE 2-Budget'!G65</f>
        <v>0</v>
      </c>
      <c r="H164" s="1179">
        <f>'FICHE 2-Budget'!H65</f>
        <v>0</v>
      </c>
      <c r="I164" s="1169">
        <f>'FICHE 2-Budget'!I65</f>
        <v>0</v>
      </c>
      <c r="J164" s="1169">
        <f>'FICHE 2-Budget'!J65</f>
        <v>0</v>
      </c>
      <c r="K164" s="791">
        <f>'FICHE 2-Budget'!K65</f>
        <v>0</v>
      </c>
      <c r="L164" s="791">
        <f>'FICHE 2-Budget'!L65</f>
        <v>0</v>
      </c>
      <c r="M164" s="981">
        <f t="shared" si="2"/>
        <v>0</v>
      </c>
      <c r="N164" s="990"/>
    </row>
    <row r="165" spans="1:14" s="315" customFormat="1" ht="15.5" outlineLevel="1" x14ac:dyDescent="0.35">
      <c r="A165" s="791">
        <f>'FICHE 2-Budget'!A66</f>
        <v>0</v>
      </c>
      <c r="B165" s="791">
        <f>'FICHE 2-Budget'!B66</f>
        <v>0</v>
      </c>
      <c r="C165" s="791">
        <f>'FICHE 2-Budget'!C66</f>
        <v>0</v>
      </c>
      <c r="D165" s="791">
        <f>'FICHE 2-Budget'!D66</f>
        <v>0</v>
      </c>
      <c r="E165" s="791">
        <f>'FICHE 2-Budget'!E66</f>
        <v>0</v>
      </c>
      <c r="F165" s="791">
        <f>'FICHE 2-Budget'!F66</f>
        <v>0</v>
      </c>
      <c r="G165" s="1163">
        <f>'FICHE 2-Budget'!G66</f>
        <v>0</v>
      </c>
      <c r="H165" s="1179">
        <f>'FICHE 2-Budget'!H66</f>
        <v>0</v>
      </c>
      <c r="I165" s="1169">
        <f>'FICHE 2-Budget'!I66</f>
        <v>0</v>
      </c>
      <c r="J165" s="1169">
        <f>'FICHE 2-Budget'!J66</f>
        <v>0</v>
      </c>
      <c r="K165" s="791">
        <f>'FICHE 2-Budget'!K66</f>
        <v>0</v>
      </c>
      <c r="L165" s="791">
        <f>'FICHE 2-Budget'!L66</f>
        <v>0</v>
      </c>
      <c r="M165" s="981">
        <f t="shared" si="2"/>
        <v>0</v>
      </c>
      <c r="N165" s="990"/>
    </row>
    <row r="166" spans="1:14" s="315" customFormat="1" ht="15.5" outlineLevel="1" x14ac:dyDescent="0.35">
      <c r="A166" s="791" t="str">
        <f>'FICHE 2-Budget'!A67</f>
        <v>Lead Developer</v>
      </c>
      <c r="B166" s="791">
        <f>'FICHE 2-Budget'!B67</f>
        <v>0</v>
      </c>
      <c r="C166" s="791">
        <f>'FICHE 2-Budget'!C67</f>
        <v>0</v>
      </c>
      <c r="D166" s="791">
        <f>'FICHE 2-Budget'!D67</f>
        <v>0</v>
      </c>
      <c r="E166" s="791">
        <f>'FICHE 2-Budget'!E67</f>
        <v>0</v>
      </c>
      <c r="F166" s="791">
        <f>'FICHE 2-Budget'!F67</f>
        <v>0</v>
      </c>
      <c r="G166" s="1163">
        <f>'FICHE 2-Budget'!G67</f>
        <v>0</v>
      </c>
      <c r="H166" s="1179">
        <f>'FICHE 2-Budget'!H67</f>
        <v>0</v>
      </c>
      <c r="I166" s="1169">
        <f>'FICHE 2-Budget'!I67</f>
        <v>0</v>
      </c>
      <c r="J166" s="1169">
        <f>'FICHE 2-Budget'!J67</f>
        <v>0</v>
      </c>
      <c r="K166" s="791">
        <f>'FICHE 2-Budget'!K67</f>
        <v>0</v>
      </c>
      <c r="L166" s="791">
        <f>'FICHE 2-Budget'!L67</f>
        <v>0</v>
      </c>
      <c r="M166" s="981">
        <f t="shared" si="2"/>
        <v>0</v>
      </c>
      <c r="N166" s="990"/>
    </row>
    <row r="167" spans="1:14" s="315" customFormat="1" ht="15.5" outlineLevel="1" x14ac:dyDescent="0.35">
      <c r="A167" s="791">
        <f>'FICHE 2-Budget'!A68</f>
        <v>0</v>
      </c>
      <c r="B167" s="791">
        <f>'FICHE 2-Budget'!B68</f>
        <v>0</v>
      </c>
      <c r="C167" s="791">
        <f>'FICHE 2-Budget'!C68</f>
        <v>0</v>
      </c>
      <c r="D167" s="791">
        <f>'FICHE 2-Budget'!D68</f>
        <v>0</v>
      </c>
      <c r="E167" s="791">
        <f>'FICHE 2-Budget'!E68</f>
        <v>0</v>
      </c>
      <c r="F167" s="791">
        <f>'FICHE 2-Budget'!F68</f>
        <v>0</v>
      </c>
      <c r="G167" s="1163">
        <f>'FICHE 2-Budget'!G68</f>
        <v>0</v>
      </c>
      <c r="H167" s="1179">
        <f>'FICHE 2-Budget'!H68</f>
        <v>0</v>
      </c>
      <c r="I167" s="1169">
        <f>'FICHE 2-Budget'!I68</f>
        <v>0</v>
      </c>
      <c r="J167" s="1169">
        <f>'FICHE 2-Budget'!J68</f>
        <v>0</v>
      </c>
      <c r="K167" s="791">
        <f>'FICHE 2-Budget'!K68</f>
        <v>0</v>
      </c>
      <c r="L167" s="791">
        <f>'FICHE 2-Budget'!L68</f>
        <v>0</v>
      </c>
      <c r="M167" s="981">
        <f t="shared" si="2"/>
        <v>0</v>
      </c>
      <c r="N167" s="990"/>
    </row>
    <row r="168" spans="1:14" s="315" customFormat="1" ht="15.5" outlineLevel="1" x14ac:dyDescent="0.35">
      <c r="A168" s="791" t="str">
        <f>'FICHE 2-Budget'!A69</f>
        <v>Autre(s), non repris ci-avant : à préciser</v>
      </c>
      <c r="B168" s="791">
        <f>'FICHE 2-Budget'!B69</f>
        <v>0</v>
      </c>
      <c r="C168" s="791">
        <f>'FICHE 2-Budget'!C69</f>
        <v>0</v>
      </c>
      <c r="D168" s="791">
        <f>'FICHE 2-Budget'!D69</f>
        <v>0</v>
      </c>
      <c r="E168" s="791">
        <f>'FICHE 2-Budget'!E69</f>
        <v>0</v>
      </c>
      <c r="F168" s="791">
        <f>'FICHE 2-Budget'!F69</f>
        <v>0</v>
      </c>
      <c r="G168" s="1163">
        <f>'FICHE 2-Budget'!G69</f>
        <v>0</v>
      </c>
      <c r="H168" s="1179">
        <f>'FICHE 2-Budget'!H69</f>
        <v>0</v>
      </c>
      <c r="I168" s="1169">
        <f>'FICHE 2-Budget'!I69</f>
        <v>0</v>
      </c>
      <c r="J168" s="1169">
        <f>'FICHE 2-Budget'!J69</f>
        <v>0</v>
      </c>
      <c r="K168" s="791">
        <f>'FICHE 2-Budget'!K69</f>
        <v>0</v>
      </c>
      <c r="L168" s="791">
        <f>'FICHE 2-Budget'!L69</f>
        <v>0</v>
      </c>
      <c r="M168" s="981">
        <f t="shared" si="2"/>
        <v>0</v>
      </c>
      <c r="N168" s="990"/>
    </row>
    <row r="169" spans="1:14" s="315" customFormat="1" ht="15.5" outlineLevel="1" x14ac:dyDescent="0.35">
      <c r="A169" s="791">
        <f>'FICHE 2-Budget'!A70</f>
        <v>0</v>
      </c>
      <c r="B169" s="791">
        <f>'FICHE 2-Budget'!B70</f>
        <v>0</v>
      </c>
      <c r="C169" s="791">
        <f>'FICHE 2-Budget'!C70</f>
        <v>0</v>
      </c>
      <c r="D169" s="791">
        <f>'FICHE 2-Budget'!D70</f>
        <v>0</v>
      </c>
      <c r="E169" s="791">
        <f>'FICHE 2-Budget'!E70</f>
        <v>0</v>
      </c>
      <c r="F169" s="791">
        <f>'FICHE 2-Budget'!F70</f>
        <v>0</v>
      </c>
      <c r="G169" s="1163">
        <f>'FICHE 2-Budget'!G70</f>
        <v>0</v>
      </c>
      <c r="H169" s="1179">
        <f>'FICHE 2-Budget'!H70</f>
        <v>0</v>
      </c>
      <c r="I169" s="1169">
        <f>'FICHE 2-Budget'!I70</f>
        <v>0</v>
      </c>
      <c r="J169" s="1169">
        <f>'FICHE 2-Budget'!J70</f>
        <v>0</v>
      </c>
      <c r="K169" s="791">
        <f>'FICHE 2-Budget'!K70</f>
        <v>0</v>
      </c>
      <c r="L169" s="791">
        <f>'FICHE 2-Budget'!L70</f>
        <v>0</v>
      </c>
      <c r="M169" s="981">
        <f t="shared" si="2"/>
        <v>0</v>
      </c>
      <c r="N169" s="990"/>
    </row>
    <row r="170" spans="1:14" s="315" customFormat="1" ht="15.5" outlineLevel="1" x14ac:dyDescent="0.35">
      <c r="A170" s="791">
        <f>'FICHE 2-Budget'!A71</f>
        <v>0</v>
      </c>
      <c r="B170" s="791">
        <f>'FICHE 2-Budget'!B71</f>
        <v>0</v>
      </c>
      <c r="C170" s="791">
        <f>'FICHE 2-Budget'!C71</f>
        <v>0</v>
      </c>
      <c r="D170" s="791">
        <f>'FICHE 2-Budget'!D71</f>
        <v>0</v>
      </c>
      <c r="E170" s="791">
        <f>'FICHE 2-Budget'!E71</f>
        <v>0</v>
      </c>
      <c r="F170" s="791">
        <f>'FICHE 2-Budget'!F71</f>
        <v>0</v>
      </c>
      <c r="G170" s="1163">
        <f>'FICHE 2-Budget'!G71</f>
        <v>0</v>
      </c>
      <c r="H170" s="1179">
        <f>'FICHE 2-Budget'!H71</f>
        <v>0</v>
      </c>
      <c r="I170" s="1169">
        <f>'FICHE 2-Budget'!I71</f>
        <v>0</v>
      </c>
      <c r="J170" s="1169">
        <f>'FICHE 2-Budget'!J71</f>
        <v>0</v>
      </c>
      <c r="K170" s="791">
        <f>'FICHE 2-Budget'!K71</f>
        <v>0</v>
      </c>
      <c r="L170" s="791">
        <f>'FICHE 2-Budget'!L71</f>
        <v>0</v>
      </c>
      <c r="M170" s="981">
        <f t="shared" si="2"/>
        <v>0</v>
      </c>
      <c r="N170" s="990"/>
    </row>
    <row r="171" spans="1:14" s="315" customFormat="1" ht="15.5" outlineLevel="1" x14ac:dyDescent="0.35">
      <c r="A171" s="791">
        <f>'FICHE 2-Budget'!A72</f>
        <v>0</v>
      </c>
      <c r="B171" s="791">
        <f>'FICHE 2-Budget'!B72</f>
        <v>0</v>
      </c>
      <c r="C171" s="791">
        <f>'FICHE 2-Budget'!C72</f>
        <v>0</v>
      </c>
      <c r="D171" s="791">
        <f>'FICHE 2-Budget'!D72</f>
        <v>0</v>
      </c>
      <c r="E171" s="791">
        <f>'FICHE 2-Budget'!E72</f>
        <v>0</v>
      </c>
      <c r="F171" s="791">
        <f>'FICHE 2-Budget'!F72</f>
        <v>0</v>
      </c>
      <c r="G171" s="1163">
        <f>'FICHE 2-Budget'!G72</f>
        <v>0</v>
      </c>
      <c r="H171" s="1179">
        <f>'FICHE 2-Budget'!H72</f>
        <v>0</v>
      </c>
      <c r="I171" s="1169">
        <f>'FICHE 2-Budget'!I72</f>
        <v>0</v>
      </c>
      <c r="J171" s="1169">
        <f>'FICHE 2-Budget'!J72</f>
        <v>0</v>
      </c>
      <c r="K171" s="791">
        <f>'FICHE 2-Budget'!K72</f>
        <v>0</v>
      </c>
      <c r="L171" s="791">
        <f>'FICHE 2-Budget'!L72</f>
        <v>0</v>
      </c>
      <c r="M171" s="981">
        <f t="shared" si="2"/>
        <v>0</v>
      </c>
      <c r="N171" s="990"/>
    </row>
    <row r="172" spans="1:14" s="315" customFormat="1" ht="15.5" outlineLevel="1" x14ac:dyDescent="0.35">
      <c r="A172" s="791">
        <f>'FICHE 2-Budget'!A73</f>
        <v>0</v>
      </c>
      <c r="B172" s="791">
        <f>'FICHE 2-Budget'!B73</f>
        <v>0</v>
      </c>
      <c r="C172" s="791">
        <f>'FICHE 2-Budget'!C73</f>
        <v>0</v>
      </c>
      <c r="D172" s="791">
        <f>'FICHE 2-Budget'!D73</f>
        <v>0</v>
      </c>
      <c r="E172" s="791">
        <f>'FICHE 2-Budget'!E73</f>
        <v>0</v>
      </c>
      <c r="F172" s="791">
        <f>'FICHE 2-Budget'!F73</f>
        <v>0</v>
      </c>
      <c r="G172" s="1163">
        <f>'FICHE 2-Budget'!G73</f>
        <v>0</v>
      </c>
      <c r="H172" s="1179">
        <f>'FICHE 2-Budget'!H73</f>
        <v>0</v>
      </c>
      <c r="I172" s="1169">
        <f>'FICHE 2-Budget'!I73</f>
        <v>0</v>
      </c>
      <c r="J172" s="1169">
        <f>'FICHE 2-Budget'!J73</f>
        <v>0</v>
      </c>
      <c r="K172" s="791">
        <f>'FICHE 2-Budget'!K73</f>
        <v>0</v>
      </c>
      <c r="L172" s="791">
        <f>'FICHE 2-Budget'!L73</f>
        <v>0</v>
      </c>
      <c r="M172" s="981">
        <f t="shared" si="2"/>
        <v>0</v>
      </c>
      <c r="N172" s="990"/>
    </row>
    <row r="173" spans="1:14" s="315" customFormat="1" ht="15.5" x14ac:dyDescent="0.35">
      <c r="A173" s="820" t="s">
        <v>486</v>
      </c>
      <c r="B173" s="821"/>
      <c r="C173" s="821"/>
      <c r="D173" s="821"/>
      <c r="E173" s="821"/>
      <c r="F173" s="822"/>
      <c r="G173" s="821"/>
      <c r="H173" s="1180">
        <f>SUM(H174:H196)</f>
        <v>0</v>
      </c>
      <c r="I173" s="995">
        <f t="shared" ref="I173:J173" si="3">SUM(I174:I196)</f>
        <v>0</v>
      </c>
      <c r="J173" s="995">
        <f t="shared" si="3"/>
        <v>0</v>
      </c>
      <c r="K173" s="805">
        <f>H173+J173+I173</f>
        <v>0</v>
      </c>
      <c r="L173" s="973"/>
      <c r="M173" s="983">
        <f>SUM(M174:M196)</f>
        <v>0</v>
      </c>
      <c r="N173" s="990"/>
    </row>
    <row r="174" spans="1:14" s="315" customFormat="1" ht="15.5" outlineLevel="1" x14ac:dyDescent="0.35">
      <c r="A174" s="779" t="str">
        <f>'FICHE 2-Budget'!A75</f>
        <v>Technical Designer</v>
      </c>
      <c r="B174" s="779">
        <f>'FICHE 2-Budget'!B75</f>
        <v>0</v>
      </c>
      <c r="C174" s="779">
        <f>'FICHE 2-Budget'!C75</f>
        <v>0</v>
      </c>
      <c r="D174" s="779">
        <f>'FICHE 2-Budget'!D75</f>
        <v>0</v>
      </c>
      <c r="E174" s="779">
        <f>'FICHE 2-Budget'!E75</f>
        <v>0</v>
      </c>
      <c r="F174" s="779">
        <f>'FICHE 2-Budget'!F75</f>
        <v>0</v>
      </c>
      <c r="G174" s="1164">
        <f>'FICHE 2-Budget'!G75</f>
        <v>0</v>
      </c>
      <c r="H174" s="1181">
        <f>'FICHE 2-Budget'!H75</f>
        <v>0</v>
      </c>
      <c r="I174" s="1170">
        <f>'FICHE 2-Budget'!I75</f>
        <v>0</v>
      </c>
      <c r="J174" s="1170">
        <f>'FICHE 2-Budget'!J75</f>
        <v>0</v>
      </c>
      <c r="K174" s="779">
        <f>'FICHE 2-Budget'!K75</f>
        <v>0</v>
      </c>
      <c r="L174" s="779">
        <f>'FICHE 2-Budget'!L75</f>
        <v>0</v>
      </c>
      <c r="M174" s="981">
        <f>H174</f>
        <v>0</v>
      </c>
      <c r="N174" s="990"/>
    </row>
    <row r="175" spans="1:14" s="315" customFormat="1" ht="15.5" outlineLevel="1" x14ac:dyDescent="0.35">
      <c r="A175" s="779">
        <f>'FICHE 2-Budget'!A76</f>
        <v>0</v>
      </c>
      <c r="B175" s="779">
        <f>'FICHE 2-Budget'!B76</f>
        <v>0</v>
      </c>
      <c r="C175" s="779">
        <f>'FICHE 2-Budget'!C76</f>
        <v>0</v>
      </c>
      <c r="D175" s="779">
        <f>'FICHE 2-Budget'!D76</f>
        <v>0</v>
      </c>
      <c r="E175" s="779">
        <f>'FICHE 2-Budget'!E76</f>
        <v>0</v>
      </c>
      <c r="F175" s="779">
        <f>'FICHE 2-Budget'!F76</f>
        <v>0</v>
      </c>
      <c r="G175" s="1164">
        <f>'FICHE 2-Budget'!G76</f>
        <v>0</v>
      </c>
      <c r="H175" s="1181">
        <f>'FICHE 2-Budget'!H76</f>
        <v>0</v>
      </c>
      <c r="I175" s="1170">
        <f>'FICHE 2-Budget'!I76</f>
        <v>0</v>
      </c>
      <c r="J175" s="1170">
        <f>'FICHE 2-Budget'!J76</f>
        <v>0</v>
      </c>
      <c r="K175" s="779">
        <f>'FICHE 2-Budget'!K76</f>
        <v>0</v>
      </c>
      <c r="L175" s="779">
        <f>'FICHE 2-Budget'!L76</f>
        <v>0</v>
      </c>
      <c r="M175" s="981">
        <f t="shared" ref="M175:M196" si="4">H175</f>
        <v>0</v>
      </c>
      <c r="N175" s="990"/>
    </row>
    <row r="176" spans="1:14" s="315" customFormat="1" ht="15.5" outlineLevel="1" x14ac:dyDescent="0.35">
      <c r="A176" s="779" t="str">
        <f>'FICHE 2-Budget'!A77</f>
        <v>Level Designer</v>
      </c>
      <c r="B176" s="779">
        <f>'FICHE 2-Budget'!B77</f>
        <v>0</v>
      </c>
      <c r="C176" s="779">
        <f>'FICHE 2-Budget'!C77</f>
        <v>0</v>
      </c>
      <c r="D176" s="779">
        <f>'FICHE 2-Budget'!D77</f>
        <v>0</v>
      </c>
      <c r="E176" s="779">
        <f>'FICHE 2-Budget'!E77</f>
        <v>0</v>
      </c>
      <c r="F176" s="779">
        <f>'FICHE 2-Budget'!F77</f>
        <v>0</v>
      </c>
      <c r="G176" s="1164">
        <f>'FICHE 2-Budget'!G77</f>
        <v>0</v>
      </c>
      <c r="H176" s="1181">
        <f>'FICHE 2-Budget'!H77</f>
        <v>0</v>
      </c>
      <c r="I176" s="1170">
        <f>'FICHE 2-Budget'!I77</f>
        <v>0</v>
      </c>
      <c r="J176" s="1170">
        <f>'FICHE 2-Budget'!J77</f>
        <v>0</v>
      </c>
      <c r="K176" s="779">
        <f>'FICHE 2-Budget'!K77</f>
        <v>0</v>
      </c>
      <c r="L176" s="779">
        <f>'FICHE 2-Budget'!L77</f>
        <v>0</v>
      </c>
      <c r="M176" s="981">
        <f t="shared" si="4"/>
        <v>0</v>
      </c>
      <c r="N176" s="990"/>
    </row>
    <row r="177" spans="1:14" s="315" customFormat="1" ht="15.5" outlineLevel="1" x14ac:dyDescent="0.35">
      <c r="A177" s="779">
        <f>'FICHE 2-Budget'!A78</f>
        <v>0</v>
      </c>
      <c r="B177" s="779">
        <f>'FICHE 2-Budget'!B78</f>
        <v>0</v>
      </c>
      <c r="C177" s="779">
        <f>'FICHE 2-Budget'!C78</f>
        <v>0</v>
      </c>
      <c r="D177" s="779">
        <f>'FICHE 2-Budget'!D78</f>
        <v>0</v>
      </c>
      <c r="E177" s="779">
        <f>'FICHE 2-Budget'!E78</f>
        <v>0</v>
      </c>
      <c r="F177" s="779">
        <f>'FICHE 2-Budget'!F78</f>
        <v>0</v>
      </c>
      <c r="G177" s="1164">
        <f>'FICHE 2-Budget'!G78</f>
        <v>0</v>
      </c>
      <c r="H177" s="1181">
        <f>'FICHE 2-Budget'!H78</f>
        <v>0</v>
      </c>
      <c r="I177" s="1170">
        <f>'FICHE 2-Budget'!I78</f>
        <v>0</v>
      </c>
      <c r="J177" s="1170">
        <f>'FICHE 2-Budget'!J78</f>
        <v>0</v>
      </c>
      <c r="K177" s="779">
        <f>'FICHE 2-Budget'!K78</f>
        <v>0</v>
      </c>
      <c r="L177" s="779">
        <f>'FICHE 2-Budget'!L78</f>
        <v>0</v>
      </c>
      <c r="M177" s="981">
        <f t="shared" si="4"/>
        <v>0</v>
      </c>
      <c r="N177" s="990"/>
    </row>
    <row r="178" spans="1:14" s="315" customFormat="1" ht="15.5" outlineLevel="1" x14ac:dyDescent="0.35">
      <c r="A178" s="779" t="str">
        <f>'FICHE 2-Budget'!A79</f>
        <v>Game Writer</v>
      </c>
      <c r="B178" s="779">
        <f>'FICHE 2-Budget'!B79</f>
        <v>0</v>
      </c>
      <c r="C178" s="779">
        <f>'FICHE 2-Budget'!C79</f>
        <v>0</v>
      </c>
      <c r="D178" s="779">
        <f>'FICHE 2-Budget'!D79</f>
        <v>0</v>
      </c>
      <c r="E178" s="779">
        <f>'FICHE 2-Budget'!E79</f>
        <v>0</v>
      </c>
      <c r="F178" s="779">
        <f>'FICHE 2-Budget'!F79</f>
        <v>0</v>
      </c>
      <c r="G178" s="1164">
        <f>'FICHE 2-Budget'!G79</f>
        <v>0</v>
      </c>
      <c r="H178" s="1181">
        <f>'FICHE 2-Budget'!H79</f>
        <v>0</v>
      </c>
      <c r="I178" s="1170">
        <f>'FICHE 2-Budget'!I79</f>
        <v>0</v>
      </c>
      <c r="J178" s="1170">
        <f>'FICHE 2-Budget'!J79</f>
        <v>0</v>
      </c>
      <c r="K178" s="779">
        <f>'FICHE 2-Budget'!K79</f>
        <v>0</v>
      </c>
      <c r="L178" s="779">
        <f>'FICHE 2-Budget'!L79</f>
        <v>0</v>
      </c>
      <c r="M178" s="981">
        <f t="shared" si="4"/>
        <v>0</v>
      </c>
      <c r="N178" s="990"/>
    </row>
    <row r="179" spans="1:14" s="315" customFormat="1" ht="15.5" outlineLevel="1" x14ac:dyDescent="0.35">
      <c r="A179" s="779">
        <f>'FICHE 2-Budget'!A80</f>
        <v>0</v>
      </c>
      <c r="B179" s="779">
        <f>'FICHE 2-Budget'!B80</f>
        <v>0</v>
      </c>
      <c r="C179" s="779">
        <f>'FICHE 2-Budget'!C80</f>
        <v>0</v>
      </c>
      <c r="D179" s="779">
        <f>'FICHE 2-Budget'!D80</f>
        <v>0</v>
      </c>
      <c r="E179" s="779">
        <f>'FICHE 2-Budget'!E80</f>
        <v>0</v>
      </c>
      <c r="F179" s="779">
        <f>'FICHE 2-Budget'!F80</f>
        <v>0</v>
      </c>
      <c r="G179" s="1164">
        <f>'FICHE 2-Budget'!G80</f>
        <v>0</v>
      </c>
      <c r="H179" s="1181">
        <f>'FICHE 2-Budget'!H80</f>
        <v>0</v>
      </c>
      <c r="I179" s="1170">
        <f>'FICHE 2-Budget'!I80</f>
        <v>0</v>
      </c>
      <c r="J179" s="1170">
        <f>'FICHE 2-Budget'!J80</f>
        <v>0</v>
      </c>
      <c r="K179" s="779">
        <f>'FICHE 2-Budget'!K80</f>
        <v>0</v>
      </c>
      <c r="L179" s="779">
        <f>'FICHE 2-Budget'!L80</f>
        <v>0</v>
      </c>
      <c r="M179" s="981">
        <f t="shared" si="4"/>
        <v>0</v>
      </c>
      <c r="N179" s="990"/>
    </row>
    <row r="180" spans="1:14" s="315" customFormat="1" ht="15.5" outlineLevel="1" x14ac:dyDescent="0.35">
      <c r="A180" s="779" t="str">
        <f>'FICHE 2-Budget'!A81</f>
        <v>Narrative Designer</v>
      </c>
      <c r="B180" s="779">
        <f>'FICHE 2-Budget'!B81</f>
        <v>0</v>
      </c>
      <c r="C180" s="779">
        <f>'FICHE 2-Budget'!C81</f>
        <v>0</v>
      </c>
      <c r="D180" s="779">
        <f>'FICHE 2-Budget'!D81</f>
        <v>0</v>
      </c>
      <c r="E180" s="779">
        <f>'FICHE 2-Budget'!E81</f>
        <v>0</v>
      </c>
      <c r="F180" s="779">
        <f>'FICHE 2-Budget'!F81</f>
        <v>0</v>
      </c>
      <c r="G180" s="1164">
        <f>'FICHE 2-Budget'!G81</f>
        <v>0</v>
      </c>
      <c r="H180" s="1181">
        <f>'FICHE 2-Budget'!H81</f>
        <v>0</v>
      </c>
      <c r="I180" s="1170">
        <f>'FICHE 2-Budget'!I81</f>
        <v>0</v>
      </c>
      <c r="J180" s="1170">
        <f>'FICHE 2-Budget'!J81</f>
        <v>0</v>
      </c>
      <c r="K180" s="779">
        <f>'FICHE 2-Budget'!K81</f>
        <v>0</v>
      </c>
      <c r="L180" s="779">
        <f>'FICHE 2-Budget'!L81</f>
        <v>0</v>
      </c>
      <c r="M180" s="981">
        <f t="shared" si="4"/>
        <v>0</v>
      </c>
      <c r="N180" s="990"/>
    </row>
    <row r="181" spans="1:14" s="315" customFormat="1" ht="15.5" outlineLevel="1" x14ac:dyDescent="0.35">
      <c r="A181" s="779">
        <f>'FICHE 2-Budget'!A82</f>
        <v>0</v>
      </c>
      <c r="B181" s="779">
        <f>'FICHE 2-Budget'!B82</f>
        <v>0</v>
      </c>
      <c r="C181" s="779">
        <f>'FICHE 2-Budget'!C82</f>
        <v>0</v>
      </c>
      <c r="D181" s="779">
        <f>'FICHE 2-Budget'!D82</f>
        <v>0</v>
      </c>
      <c r="E181" s="779">
        <f>'FICHE 2-Budget'!E82</f>
        <v>0</v>
      </c>
      <c r="F181" s="779">
        <f>'FICHE 2-Budget'!F82</f>
        <v>0</v>
      </c>
      <c r="G181" s="1164">
        <f>'FICHE 2-Budget'!G82</f>
        <v>0</v>
      </c>
      <c r="H181" s="1181">
        <f>'FICHE 2-Budget'!H82</f>
        <v>0</v>
      </c>
      <c r="I181" s="1170">
        <f>'FICHE 2-Budget'!I82</f>
        <v>0</v>
      </c>
      <c r="J181" s="1170">
        <f>'FICHE 2-Budget'!J82</f>
        <v>0</v>
      </c>
      <c r="K181" s="779">
        <f>'FICHE 2-Budget'!K82</f>
        <v>0</v>
      </c>
      <c r="L181" s="779">
        <f>'FICHE 2-Budget'!L82</f>
        <v>0</v>
      </c>
      <c r="M181" s="981">
        <f t="shared" si="4"/>
        <v>0</v>
      </c>
      <c r="N181" s="990"/>
    </row>
    <row r="182" spans="1:14" s="315" customFormat="1" ht="15.5" outlineLevel="1" x14ac:dyDescent="0.35">
      <c r="A182" s="779" t="str">
        <f>'FICHE 2-Budget'!A83</f>
        <v>Content (live) Designer</v>
      </c>
      <c r="B182" s="779">
        <f>'FICHE 2-Budget'!B83</f>
        <v>0</v>
      </c>
      <c r="C182" s="779">
        <f>'FICHE 2-Budget'!C83</f>
        <v>0</v>
      </c>
      <c r="D182" s="779">
        <f>'FICHE 2-Budget'!D83</f>
        <v>0</v>
      </c>
      <c r="E182" s="779">
        <f>'FICHE 2-Budget'!E83</f>
        <v>0</v>
      </c>
      <c r="F182" s="779">
        <f>'FICHE 2-Budget'!F83</f>
        <v>0</v>
      </c>
      <c r="G182" s="1164">
        <f>'FICHE 2-Budget'!G83</f>
        <v>0</v>
      </c>
      <c r="H182" s="1181">
        <f>'FICHE 2-Budget'!H83</f>
        <v>0</v>
      </c>
      <c r="I182" s="1170">
        <f>'FICHE 2-Budget'!I83</f>
        <v>0</v>
      </c>
      <c r="J182" s="1170">
        <f>'FICHE 2-Budget'!J83</f>
        <v>0</v>
      </c>
      <c r="K182" s="779">
        <f>'FICHE 2-Budget'!K83</f>
        <v>0</v>
      </c>
      <c r="L182" s="779">
        <f>'FICHE 2-Budget'!L83</f>
        <v>0</v>
      </c>
      <c r="M182" s="981">
        <f t="shared" si="4"/>
        <v>0</v>
      </c>
      <c r="N182" s="990"/>
    </row>
    <row r="183" spans="1:14" s="315" customFormat="1" ht="15.5" outlineLevel="1" x14ac:dyDescent="0.35">
      <c r="A183" s="779">
        <f>'FICHE 2-Budget'!A84</f>
        <v>0</v>
      </c>
      <c r="B183" s="779">
        <f>'FICHE 2-Budget'!B84</f>
        <v>0</v>
      </c>
      <c r="C183" s="779">
        <f>'FICHE 2-Budget'!C84</f>
        <v>0</v>
      </c>
      <c r="D183" s="779">
        <f>'FICHE 2-Budget'!D84</f>
        <v>0</v>
      </c>
      <c r="E183" s="779">
        <f>'FICHE 2-Budget'!E84</f>
        <v>0</v>
      </c>
      <c r="F183" s="779">
        <f>'FICHE 2-Budget'!F84</f>
        <v>0</v>
      </c>
      <c r="G183" s="1164">
        <f>'FICHE 2-Budget'!G84</f>
        <v>0</v>
      </c>
      <c r="H183" s="1181">
        <f>'FICHE 2-Budget'!H84</f>
        <v>0</v>
      </c>
      <c r="I183" s="1170">
        <f>'FICHE 2-Budget'!I84</f>
        <v>0</v>
      </c>
      <c r="J183" s="1170">
        <f>'FICHE 2-Budget'!J84</f>
        <v>0</v>
      </c>
      <c r="K183" s="779">
        <f>'FICHE 2-Budget'!K84</f>
        <v>0</v>
      </c>
      <c r="L183" s="779">
        <f>'FICHE 2-Budget'!L84</f>
        <v>0</v>
      </c>
      <c r="M183" s="981">
        <f t="shared" si="4"/>
        <v>0</v>
      </c>
      <c r="N183" s="990"/>
    </row>
    <row r="184" spans="1:14" s="315" customFormat="1" ht="15.5" outlineLevel="1" x14ac:dyDescent="0.35">
      <c r="A184" s="779" t="str">
        <f>'FICHE 2-Budget'!A85</f>
        <v>System Designer</v>
      </c>
      <c r="B184" s="779">
        <f>'FICHE 2-Budget'!B85</f>
        <v>0</v>
      </c>
      <c r="C184" s="779">
        <f>'FICHE 2-Budget'!C85</f>
        <v>0</v>
      </c>
      <c r="D184" s="779">
        <f>'FICHE 2-Budget'!D85</f>
        <v>0</v>
      </c>
      <c r="E184" s="779">
        <f>'FICHE 2-Budget'!E85</f>
        <v>0</v>
      </c>
      <c r="F184" s="779">
        <f>'FICHE 2-Budget'!F85</f>
        <v>0</v>
      </c>
      <c r="G184" s="1164">
        <f>'FICHE 2-Budget'!G85</f>
        <v>0</v>
      </c>
      <c r="H184" s="1181">
        <f>'FICHE 2-Budget'!H85</f>
        <v>0</v>
      </c>
      <c r="I184" s="1170">
        <f>'FICHE 2-Budget'!I85</f>
        <v>0</v>
      </c>
      <c r="J184" s="1170">
        <f>'FICHE 2-Budget'!J85</f>
        <v>0</v>
      </c>
      <c r="K184" s="779">
        <f>'FICHE 2-Budget'!K85</f>
        <v>0</v>
      </c>
      <c r="L184" s="779">
        <f>'FICHE 2-Budget'!L85</f>
        <v>0</v>
      </c>
      <c r="M184" s="981">
        <f t="shared" si="4"/>
        <v>0</v>
      </c>
      <c r="N184" s="990"/>
    </row>
    <row r="185" spans="1:14" s="315" customFormat="1" ht="15.5" outlineLevel="1" x14ac:dyDescent="0.35">
      <c r="A185" s="779">
        <f>'FICHE 2-Budget'!A86</f>
        <v>0</v>
      </c>
      <c r="B185" s="779">
        <f>'FICHE 2-Budget'!B86</f>
        <v>0</v>
      </c>
      <c r="C185" s="779">
        <f>'FICHE 2-Budget'!C86</f>
        <v>0</v>
      </c>
      <c r="D185" s="779">
        <f>'FICHE 2-Budget'!D86</f>
        <v>0</v>
      </c>
      <c r="E185" s="779">
        <f>'FICHE 2-Budget'!E86</f>
        <v>0</v>
      </c>
      <c r="F185" s="779">
        <f>'FICHE 2-Budget'!F86</f>
        <v>0</v>
      </c>
      <c r="G185" s="1164">
        <f>'FICHE 2-Budget'!G86</f>
        <v>0</v>
      </c>
      <c r="H185" s="1181">
        <f>'FICHE 2-Budget'!H86</f>
        <v>0</v>
      </c>
      <c r="I185" s="1170">
        <f>'FICHE 2-Budget'!I86</f>
        <v>0</v>
      </c>
      <c r="J185" s="1170">
        <f>'FICHE 2-Budget'!J86</f>
        <v>0</v>
      </c>
      <c r="K185" s="779">
        <f>'FICHE 2-Budget'!K86</f>
        <v>0</v>
      </c>
      <c r="L185" s="779">
        <f>'FICHE 2-Budget'!L86</f>
        <v>0</v>
      </c>
      <c r="M185" s="981">
        <f t="shared" si="4"/>
        <v>0</v>
      </c>
      <c r="N185" s="990"/>
    </row>
    <row r="186" spans="1:14" s="315" customFormat="1" ht="15.5" outlineLevel="1" x14ac:dyDescent="0.35">
      <c r="A186" s="779" t="str">
        <f>'FICHE 2-Budget'!A87</f>
        <v>Gameplay Designer</v>
      </c>
      <c r="B186" s="779">
        <f>'FICHE 2-Budget'!B87</f>
        <v>0</v>
      </c>
      <c r="C186" s="779">
        <f>'FICHE 2-Budget'!C87</f>
        <v>0</v>
      </c>
      <c r="D186" s="779">
        <f>'FICHE 2-Budget'!D87</f>
        <v>0</v>
      </c>
      <c r="E186" s="779">
        <f>'FICHE 2-Budget'!E87</f>
        <v>0</v>
      </c>
      <c r="F186" s="779">
        <f>'FICHE 2-Budget'!F87</f>
        <v>0</v>
      </c>
      <c r="G186" s="1164">
        <f>'FICHE 2-Budget'!G87</f>
        <v>0</v>
      </c>
      <c r="H186" s="1181">
        <f>'FICHE 2-Budget'!H87</f>
        <v>0</v>
      </c>
      <c r="I186" s="1170">
        <f>'FICHE 2-Budget'!I87</f>
        <v>0</v>
      </c>
      <c r="J186" s="1170">
        <f>'FICHE 2-Budget'!J87</f>
        <v>0</v>
      </c>
      <c r="K186" s="779">
        <f>'FICHE 2-Budget'!K87</f>
        <v>0</v>
      </c>
      <c r="L186" s="779">
        <f>'FICHE 2-Budget'!L87</f>
        <v>0</v>
      </c>
      <c r="M186" s="981">
        <f t="shared" si="4"/>
        <v>0</v>
      </c>
      <c r="N186" s="991"/>
    </row>
    <row r="187" spans="1:14" s="315" customFormat="1" ht="15.5" outlineLevel="1" x14ac:dyDescent="0.35">
      <c r="A187" s="779">
        <f>'FICHE 2-Budget'!A88</f>
        <v>0</v>
      </c>
      <c r="B187" s="779">
        <f>'FICHE 2-Budget'!B88</f>
        <v>0</v>
      </c>
      <c r="C187" s="779">
        <f>'FICHE 2-Budget'!C88</f>
        <v>0</v>
      </c>
      <c r="D187" s="779">
        <f>'FICHE 2-Budget'!D88</f>
        <v>0</v>
      </c>
      <c r="E187" s="779">
        <f>'FICHE 2-Budget'!E88</f>
        <v>0</v>
      </c>
      <c r="F187" s="779">
        <f>'FICHE 2-Budget'!F88</f>
        <v>0</v>
      </c>
      <c r="G187" s="1164">
        <f>'FICHE 2-Budget'!G88</f>
        <v>0</v>
      </c>
      <c r="H187" s="1181">
        <f>'FICHE 2-Budget'!H88</f>
        <v>0</v>
      </c>
      <c r="I187" s="1170">
        <f>'FICHE 2-Budget'!I88</f>
        <v>0</v>
      </c>
      <c r="J187" s="1170">
        <f>'FICHE 2-Budget'!J88</f>
        <v>0</v>
      </c>
      <c r="K187" s="779">
        <f>'FICHE 2-Budget'!K88</f>
        <v>0</v>
      </c>
      <c r="L187" s="779">
        <f>'FICHE 2-Budget'!L88</f>
        <v>0</v>
      </c>
      <c r="M187" s="981">
        <f t="shared" si="4"/>
        <v>0</v>
      </c>
      <c r="N187" s="991"/>
    </row>
    <row r="188" spans="1:14" s="315" customFormat="1" ht="15.5" outlineLevel="1" x14ac:dyDescent="0.35">
      <c r="A188" s="779" t="str">
        <f>'FICHE 2-Budget'!A89</f>
        <v>UX/UI Designer</v>
      </c>
      <c r="B188" s="779">
        <f>'FICHE 2-Budget'!B89</f>
        <v>0</v>
      </c>
      <c r="C188" s="779">
        <f>'FICHE 2-Budget'!C89</f>
        <v>0</v>
      </c>
      <c r="D188" s="779">
        <f>'FICHE 2-Budget'!D89</f>
        <v>0</v>
      </c>
      <c r="E188" s="779">
        <f>'FICHE 2-Budget'!E89</f>
        <v>0</v>
      </c>
      <c r="F188" s="779">
        <f>'FICHE 2-Budget'!F89</f>
        <v>0</v>
      </c>
      <c r="G188" s="1164">
        <f>'FICHE 2-Budget'!G89</f>
        <v>0</v>
      </c>
      <c r="H188" s="1181">
        <f>'FICHE 2-Budget'!H89</f>
        <v>0</v>
      </c>
      <c r="I188" s="1170">
        <f>'FICHE 2-Budget'!I89</f>
        <v>0</v>
      </c>
      <c r="J188" s="1170">
        <f>'FICHE 2-Budget'!J89</f>
        <v>0</v>
      </c>
      <c r="K188" s="779">
        <f>'FICHE 2-Budget'!K89</f>
        <v>0</v>
      </c>
      <c r="L188" s="779">
        <f>'FICHE 2-Budget'!L89</f>
        <v>0</v>
      </c>
      <c r="M188" s="981">
        <f t="shared" si="4"/>
        <v>0</v>
      </c>
      <c r="N188" s="992"/>
    </row>
    <row r="189" spans="1:14" s="315" customFormat="1" ht="15.5" outlineLevel="1" x14ac:dyDescent="0.35">
      <c r="A189" s="779">
        <f>'FICHE 2-Budget'!A90</f>
        <v>0</v>
      </c>
      <c r="B189" s="779">
        <f>'FICHE 2-Budget'!B90</f>
        <v>0</v>
      </c>
      <c r="C189" s="779">
        <f>'FICHE 2-Budget'!C90</f>
        <v>0</v>
      </c>
      <c r="D189" s="779">
        <f>'FICHE 2-Budget'!D90</f>
        <v>0</v>
      </c>
      <c r="E189" s="779">
        <f>'FICHE 2-Budget'!E90</f>
        <v>0</v>
      </c>
      <c r="F189" s="779">
        <f>'FICHE 2-Budget'!F90</f>
        <v>0</v>
      </c>
      <c r="G189" s="1164">
        <f>'FICHE 2-Budget'!G90</f>
        <v>0</v>
      </c>
      <c r="H189" s="1181">
        <f>'FICHE 2-Budget'!H90</f>
        <v>0</v>
      </c>
      <c r="I189" s="1170">
        <f>'FICHE 2-Budget'!I90</f>
        <v>0</v>
      </c>
      <c r="J189" s="1170">
        <f>'FICHE 2-Budget'!J90</f>
        <v>0</v>
      </c>
      <c r="K189" s="779">
        <f>'FICHE 2-Budget'!K90</f>
        <v>0</v>
      </c>
      <c r="L189" s="779">
        <f>'FICHE 2-Budget'!L90</f>
        <v>0</v>
      </c>
      <c r="M189" s="981">
        <f t="shared" si="4"/>
        <v>0</v>
      </c>
      <c r="N189" s="992"/>
    </row>
    <row r="190" spans="1:14" s="315" customFormat="1" ht="15.5" outlineLevel="1" x14ac:dyDescent="0.35">
      <c r="A190" s="779" t="str">
        <f>'FICHE 2-Budget'!A91</f>
        <v>Monetisation Designer</v>
      </c>
      <c r="B190" s="779">
        <f>'FICHE 2-Budget'!B91</f>
        <v>0</v>
      </c>
      <c r="C190" s="779">
        <f>'FICHE 2-Budget'!C91</f>
        <v>0</v>
      </c>
      <c r="D190" s="779">
        <f>'FICHE 2-Budget'!D91</f>
        <v>0</v>
      </c>
      <c r="E190" s="779">
        <f>'FICHE 2-Budget'!E91</f>
        <v>0</v>
      </c>
      <c r="F190" s="779">
        <f>'FICHE 2-Budget'!F91</f>
        <v>0</v>
      </c>
      <c r="G190" s="1164">
        <f>'FICHE 2-Budget'!G91</f>
        <v>0</v>
      </c>
      <c r="H190" s="1181">
        <f>'FICHE 2-Budget'!H91</f>
        <v>0</v>
      </c>
      <c r="I190" s="1170">
        <f>'FICHE 2-Budget'!I91</f>
        <v>0</v>
      </c>
      <c r="J190" s="1170">
        <f>'FICHE 2-Budget'!J91</f>
        <v>0</v>
      </c>
      <c r="K190" s="779">
        <f>'FICHE 2-Budget'!K91</f>
        <v>0</v>
      </c>
      <c r="L190" s="779">
        <f>'FICHE 2-Budget'!L91</f>
        <v>0</v>
      </c>
      <c r="M190" s="981">
        <f t="shared" si="4"/>
        <v>0</v>
      </c>
      <c r="N190" s="992"/>
    </row>
    <row r="191" spans="1:14" s="315" customFormat="1" ht="15.5" outlineLevel="1" x14ac:dyDescent="0.35">
      <c r="A191" s="779">
        <f>'FICHE 2-Budget'!A92</f>
        <v>0</v>
      </c>
      <c r="B191" s="779">
        <f>'FICHE 2-Budget'!B92</f>
        <v>0</v>
      </c>
      <c r="C191" s="779">
        <f>'FICHE 2-Budget'!C92</f>
        <v>0</v>
      </c>
      <c r="D191" s="779">
        <f>'FICHE 2-Budget'!D92</f>
        <v>0</v>
      </c>
      <c r="E191" s="779">
        <f>'FICHE 2-Budget'!E92</f>
        <v>0</v>
      </c>
      <c r="F191" s="779">
        <f>'FICHE 2-Budget'!F92</f>
        <v>0</v>
      </c>
      <c r="G191" s="1164">
        <f>'FICHE 2-Budget'!G92</f>
        <v>0</v>
      </c>
      <c r="H191" s="1181">
        <f>'FICHE 2-Budget'!H92</f>
        <v>0</v>
      </c>
      <c r="I191" s="1170">
        <f>'FICHE 2-Budget'!I92</f>
        <v>0</v>
      </c>
      <c r="J191" s="1170">
        <f>'FICHE 2-Budget'!J92</f>
        <v>0</v>
      </c>
      <c r="K191" s="779">
        <f>'FICHE 2-Budget'!K92</f>
        <v>0</v>
      </c>
      <c r="L191" s="779">
        <f>'FICHE 2-Budget'!L92</f>
        <v>0</v>
      </c>
      <c r="M191" s="981">
        <f t="shared" si="4"/>
        <v>0</v>
      </c>
      <c r="N191" s="992"/>
    </row>
    <row r="192" spans="1:14" s="315" customFormat="1" ht="15.5" outlineLevel="1" x14ac:dyDescent="0.35">
      <c r="A192" s="779" t="str">
        <f>'FICHE 2-Budget'!A93</f>
        <v>Autre(s), non repris ci-avant : à préciser</v>
      </c>
      <c r="B192" s="779">
        <f>'FICHE 2-Budget'!B93</f>
        <v>0</v>
      </c>
      <c r="C192" s="779">
        <f>'FICHE 2-Budget'!C93</f>
        <v>0</v>
      </c>
      <c r="D192" s="779">
        <f>'FICHE 2-Budget'!D93</f>
        <v>0</v>
      </c>
      <c r="E192" s="779">
        <f>'FICHE 2-Budget'!E93</f>
        <v>0</v>
      </c>
      <c r="F192" s="779">
        <f>'FICHE 2-Budget'!F93</f>
        <v>0</v>
      </c>
      <c r="G192" s="1164">
        <f>'FICHE 2-Budget'!G93</f>
        <v>0</v>
      </c>
      <c r="H192" s="1181">
        <f>'FICHE 2-Budget'!H93</f>
        <v>0</v>
      </c>
      <c r="I192" s="1170">
        <f>'FICHE 2-Budget'!I93</f>
        <v>0</v>
      </c>
      <c r="J192" s="1170">
        <f>'FICHE 2-Budget'!J93</f>
        <v>0</v>
      </c>
      <c r="K192" s="779">
        <f>'FICHE 2-Budget'!K93</f>
        <v>0</v>
      </c>
      <c r="L192" s="779">
        <f>'FICHE 2-Budget'!L93</f>
        <v>0</v>
      </c>
      <c r="M192" s="981">
        <f t="shared" si="4"/>
        <v>0</v>
      </c>
      <c r="N192" s="992"/>
    </row>
    <row r="193" spans="1:14" s="315" customFormat="1" ht="15.5" outlineLevel="1" x14ac:dyDescent="0.35">
      <c r="A193" s="779">
        <f>'FICHE 2-Budget'!A94</f>
        <v>0</v>
      </c>
      <c r="B193" s="779">
        <f>'FICHE 2-Budget'!B94</f>
        <v>0</v>
      </c>
      <c r="C193" s="779">
        <f>'FICHE 2-Budget'!C94</f>
        <v>0</v>
      </c>
      <c r="D193" s="779">
        <f>'FICHE 2-Budget'!D94</f>
        <v>0</v>
      </c>
      <c r="E193" s="779">
        <f>'FICHE 2-Budget'!E94</f>
        <v>0</v>
      </c>
      <c r="F193" s="779">
        <f>'FICHE 2-Budget'!F94</f>
        <v>0</v>
      </c>
      <c r="G193" s="1164">
        <f>'FICHE 2-Budget'!G94</f>
        <v>0</v>
      </c>
      <c r="H193" s="1181">
        <f>'FICHE 2-Budget'!H94</f>
        <v>0</v>
      </c>
      <c r="I193" s="1170">
        <f>'FICHE 2-Budget'!I94</f>
        <v>0</v>
      </c>
      <c r="J193" s="1170">
        <f>'FICHE 2-Budget'!J94</f>
        <v>0</v>
      </c>
      <c r="K193" s="779">
        <f>'FICHE 2-Budget'!K94</f>
        <v>0</v>
      </c>
      <c r="L193" s="779">
        <f>'FICHE 2-Budget'!L94</f>
        <v>0</v>
      </c>
      <c r="M193" s="981">
        <f t="shared" si="4"/>
        <v>0</v>
      </c>
      <c r="N193" s="992"/>
    </row>
    <row r="194" spans="1:14" s="315" customFormat="1" ht="15.5" outlineLevel="1" x14ac:dyDescent="0.35">
      <c r="A194" s="779">
        <f>'FICHE 2-Budget'!A95</f>
        <v>0</v>
      </c>
      <c r="B194" s="779">
        <f>'FICHE 2-Budget'!B95</f>
        <v>0</v>
      </c>
      <c r="C194" s="779">
        <f>'FICHE 2-Budget'!C95</f>
        <v>0</v>
      </c>
      <c r="D194" s="779">
        <f>'FICHE 2-Budget'!D95</f>
        <v>0</v>
      </c>
      <c r="E194" s="779">
        <f>'FICHE 2-Budget'!E95</f>
        <v>0</v>
      </c>
      <c r="F194" s="779">
        <f>'FICHE 2-Budget'!F95</f>
        <v>0</v>
      </c>
      <c r="G194" s="1164">
        <f>'FICHE 2-Budget'!G95</f>
        <v>0</v>
      </c>
      <c r="H194" s="1181">
        <f>'FICHE 2-Budget'!H95</f>
        <v>0</v>
      </c>
      <c r="I194" s="1170">
        <f>'FICHE 2-Budget'!I95</f>
        <v>0</v>
      </c>
      <c r="J194" s="1170">
        <f>'FICHE 2-Budget'!J95</f>
        <v>0</v>
      </c>
      <c r="K194" s="779">
        <f>'FICHE 2-Budget'!K95</f>
        <v>0</v>
      </c>
      <c r="L194" s="779">
        <f>'FICHE 2-Budget'!L95</f>
        <v>0</v>
      </c>
      <c r="M194" s="981">
        <f t="shared" si="4"/>
        <v>0</v>
      </c>
      <c r="N194" s="992"/>
    </row>
    <row r="195" spans="1:14" s="315" customFormat="1" ht="15.5" outlineLevel="1" x14ac:dyDescent="0.35">
      <c r="A195" s="779">
        <f>'FICHE 2-Budget'!A96</f>
        <v>0</v>
      </c>
      <c r="B195" s="779">
        <f>'FICHE 2-Budget'!B96</f>
        <v>0</v>
      </c>
      <c r="C195" s="779">
        <f>'FICHE 2-Budget'!C96</f>
        <v>0</v>
      </c>
      <c r="D195" s="779">
        <f>'FICHE 2-Budget'!D96</f>
        <v>0</v>
      </c>
      <c r="E195" s="779">
        <f>'FICHE 2-Budget'!E96</f>
        <v>0</v>
      </c>
      <c r="F195" s="779">
        <f>'FICHE 2-Budget'!F96</f>
        <v>0</v>
      </c>
      <c r="G195" s="1164">
        <f>'FICHE 2-Budget'!G96</f>
        <v>0</v>
      </c>
      <c r="H195" s="1181">
        <f>'FICHE 2-Budget'!H96</f>
        <v>0</v>
      </c>
      <c r="I195" s="1170">
        <f>'FICHE 2-Budget'!I96</f>
        <v>0</v>
      </c>
      <c r="J195" s="1170">
        <f>'FICHE 2-Budget'!J96</f>
        <v>0</v>
      </c>
      <c r="K195" s="779">
        <f>'FICHE 2-Budget'!K96</f>
        <v>0</v>
      </c>
      <c r="L195" s="779">
        <f>'FICHE 2-Budget'!L96</f>
        <v>0</v>
      </c>
      <c r="M195" s="981">
        <f t="shared" si="4"/>
        <v>0</v>
      </c>
      <c r="N195" s="992"/>
    </row>
    <row r="196" spans="1:14" s="315" customFormat="1" ht="15.5" outlineLevel="1" x14ac:dyDescent="0.35">
      <c r="A196" s="779">
        <f>'FICHE 2-Budget'!A97</f>
        <v>0</v>
      </c>
      <c r="B196" s="779">
        <f>'FICHE 2-Budget'!B97</f>
        <v>0</v>
      </c>
      <c r="C196" s="779">
        <f>'FICHE 2-Budget'!C97</f>
        <v>0</v>
      </c>
      <c r="D196" s="779">
        <f>'FICHE 2-Budget'!D97</f>
        <v>0</v>
      </c>
      <c r="E196" s="779">
        <f>'FICHE 2-Budget'!E97</f>
        <v>0</v>
      </c>
      <c r="F196" s="779">
        <f>'FICHE 2-Budget'!F97</f>
        <v>0</v>
      </c>
      <c r="G196" s="1164">
        <f>'FICHE 2-Budget'!G97</f>
        <v>0</v>
      </c>
      <c r="H196" s="1181">
        <f>'FICHE 2-Budget'!H97</f>
        <v>0</v>
      </c>
      <c r="I196" s="1170">
        <f>'FICHE 2-Budget'!I97</f>
        <v>0</v>
      </c>
      <c r="J196" s="1170">
        <f>'FICHE 2-Budget'!J97</f>
        <v>0</v>
      </c>
      <c r="K196" s="779">
        <f>'FICHE 2-Budget'!K97</f>
        <v>0</v>
      </c>
      <c r="L196" s="779">
        <f>'FICHE 2-Budget'!L97</f>
        <v>0</v>
      </c>
      <c r="M196" s="981">
        <f t="shared" si="4"/>
        <v>0</v>
      </c>
      <c r="N196" s="992"/>
    </row>
    <row r="197" spans="1:14" s="315" customFormat="1" ht="15.5" x14ac:dyDescent="0.35">
      <c r="A197" s="820" t="s">
        <v>487</v>
      </c>
      <c r="B197" s="821"/>
      <c r="C197" s="821"/>
      <c r="D197" s="821"/>
      <c r="E197" s="826"/>
      <c r="F197" s="827"/>
      <c r="G197" s="826"/>
      <c r="H197" s="1180">
        <f>SUM(H198:H216)</f>
        <v>0</v>
      </c>
      <c r="I197" s="995">
        <f>SUM(I198:I216)</f>
        <v>0</v>
      </c>
      <c r="J197" s="995">
        <f>SUM(J198:J216)</f>
        <v>0</v>
      </c>
      <c r="K197" s="805">
        <f>H197+J197+I197</f>
        <v>0</v>
      </c>
      <c r="L197" s="974"/>
      <c r="M197" s="983">
        <f>SUM(M198:M216)</f>
        <v>0</v>
      </c>
      <c r="N197" s="992"/>
    </row>
    <row r="198" spans="1:14" s="315" customFormat="1" ht="15.5" outlineLevel="1" x14ac:dyDescent="0.35">
      <c r="A198" s="779" t="str">
        <f>'FICHE 2-Budget'!A99</f>
        <v>Gameplay Programmer</v>
      </c>
      <c r="B198" s="779">
        <f>'FICHE 2-Budget'!B99</f>
        <v>0</v>
      </c>
      <c r="C198" s="779">
        <f>'FICHE 2-Budget'!C99</f>
        <v>0</v>
      </c>
      <c r="D198" s="779">
        <f>'FICHE 2-Budget'!D99</f>
        <v>0</v>
      </c>
      <c r="E198" s="779">
        <f>'FICHE 2-Budget'!E99</f>
        <v>0</v>
      </c>
      <c r="F198" s="779">
        <f>'FICHE 2-Budget'!F99</f>
        <v>0</v>
      </c>
      <c r="G198" s="1164">
        <f>'FICHE 2-Budget'!G99</f>
        <v>0</v>
      </c>
      <c r="H198" s="1181">
        <f>'FICHE 2-Budget'!H99</f>
        <v>0</v>
      </c>
      <c r="I198" s="1170">
        <f>'FICHE 2-Budget'!I99</f>
        <v>0</v>
      </c>
      <c r="J198" s="1170">
        <f>'FICHE 2-Budget'!J99</f>
        <v>0</v>
      </c>
      <c r="K198" s="779">
        <f>'FICHE 2-Budget'!K99</f>
        <v>0</v>
      </c>
      <c r="L198" s="779">
        <f>'FICHE 2-Budget'!L99</f>
        <v>0</v>
      </c>
      <c r="M198" s="981">
        <f>H198</f>
        <v>0</v>
      </c>
      <c r="N198" s="992"/>
    </row>
    <row r="199" spans="1:14" s="315" customFormat="1" ht="15.5" outlineLevel="1" x14ac:dyDescent="0.35">
      <c r="A199" s="779">
        <f>'FICHE 2-Budget'!A100</f>
        <v>0</v>
      </c>
      <c r="B199" s="779">
        <f>'FICHE 2-Budget'!B100</f>
        <v>0</v>
      </c>
      <c r="C199" s="779">
        <f>'FICHE 2-Budget'!C100</f>
        <v>0</v>
      </c>
      <c r="D199" s="779">
        <f>'FICHE 2-Budget'!D100</f>
        <v>0</v>
      </c>
      <c r="E199" s="779">
        <f>'FICHE 2-Budget'!E100</f>
        <v>0</v>
      </c>
      <c r="F199" s="779">
        <f>'FICHE 2-Budget'!F100</f>
        <v>0</v>
      </c>
      <c r="G199" s="1164">
        <f>'FICHE 2-Budget'!G100</f>
        <v>0</v>
      </c>
      <c r="H199" s="1181">
        <f>'FICHE 2-Budget'!H100</f>
        <v>0</v>
      </c>
      <c r="I199" s="1170">
        <f>'FICHE 2-Budget'!I100</f>
        <v>0</v>
      </c>
      <c r="J199" s="1170">
        <f>'FICHE 2-Budget'!J100</f>
        <v>0</v>
      </c>
      <c r="K199" s="779">
        <f>'FICHE 2-Budget'!K100</f>
        <v>0</v>
      </c>
      <c r="L199" s="779">
        <f>'FICHE 2-Budget'!L100</f>
        <v>0</v>
      </c>
      <c r="M199" s="981">
        <f t="shared" ref="M199:M216" si="5">H199</f>
        <v>0</v>
      </c>
      <c r="N199" s="992"/>
    </row>
    <row r="200" spans="1:14" s="315" customFormat="1" ht="15.5" outlineLevel="1" x14ac:dyDescent="0.35">
      <c r="A200" s="779" t="str">
        <f>'FICHE 2-Budget'!A101</f>
        <v>UX/UI Developer</v>
      </c>
      <c r="B200" s="779">
        <f>'FICHE 2-Budget'!B101</f>
        <v>0</v>
      </c>
      <c r="C200" s="779">
        <f>'FICHE 2-Budget'!C101</f>
        <v>0</v>
      </c>
      <c r="D200" s="779">
        <f>'FICHE 2-Budget'!D101</f>
        <v>0</v>
      </c>
      <c r="E200" s="779">
        <f>'FICHE 2-Budget'!E101</f>
        <v>0</v>
      </c>
      <c r="F200" s="779">
        <f>'FICHE 2-Budget'!F101</f>
        <v>0</v>
      </c>
      <c r="G200" s="1164">
        <f>'FICHE 2-Budget'!G101</f>
        <v>0</v>
      </c>
      <c r="H200" s="1181">
        <f>'FICHE 2-Budget'!H101</f>
        <v>0</v>
      </c>
      <c r="I200" s="1170">
        <f>'FICHE 2-Budget'!I101</f>
        <v>0</v>
      </c>
      <c r="J200" s="1170">
        <f>'FICHE 2-Budget'!J101</f>
        <v>0</v>
      </c>
      <c r="K200" s="779">
        <f>'FICHE 2-Budget'!K101</f>
        <v>0</v>
      </c>
      <c r="L200" s="779">
        <f>'FICHE 2-Budget'!L101</f>
        <v>0</v>
      </c>
      <c r="M200" s="981">
        <f t="shared" si="5"/>
        <v>0</v>
      </c>
      <c r="N200" s="992"/>
    </row>
    <row r="201" spans="1:14" s="315" customFormat="1" ht="15.5" outlineLevel="1" x14ac:dyDescent="0.35">
      <c r="A201" s="779">
        <f>'FICHE 2-Budget'!A102</f>
        <v>0</v>
      </c>
      <c r="B201" s="779">
        <f>'FICHE 2-Budget'!B102</f>
        <v>0</v>
      </c>
      <c r="C201" s="779">
        <f>'FICHE 2-Budget'!C102</f>
        <v>0</v>
      </c>
      <c r="D201" s="779">
        <f>'FICHE 2-Budget'!D102</f>
        <v>0</v>
      </c>
      <c r="E201" s="779">
        <f>'FICHE 2-Budget'!E102</f>
        <v>0</v>
      </c>
      <c r="F201" s="779">
        <f>'FICHE 2-Budget'!F102</f>
        <v>0</v>
      </c>
      <c r="G201" s="1164">
        <f>'FICHE 2-Budget'!G102</f>
        <v>0</v>
      </c>
      <c r="H201" s="1181">
        <f>'FICHE 2-Budget'!H102</f>
        <v>0</v>
      </c>
      <c r="I201" s="1170">
        <f>'FICHE 2-Budget'!I102</f>
        <v>0</v>
      </c>
      <c r="J201" s="1170">
        <f>'FICHE 2-Budget'!J102</f>
        <v>0</v>
      </c>
      <c r="K201" s="779">
        <f>'FICHE 2-Budget'!K102</f>
        <v>0</v>
      </c>
      <c r="L201" s="779">
        <f>'FICHE 2-Budget'!L102</f>
        <v>0</v>
      </c>
      <c r="M201" s="981">
        <f t="shared" si="5"/>
        <v>0</v>
      </c>
      <c r="N201" s="992"/>
    </row>
    <row r="202" spans="1:14" s="315" customFormat="1" ht="15.5" outlineLevel="1" x14ac:dyDescent="0.35">
      <c r="A202" s="779" t="str">
        <f>'FICHE 2-Budget'!A103</f>
        <v>Tools Programmer</v>
      </c>
      <c r="B202" s="779">
        <f>'FICHE 2-Budget'!B103</f>
        <v>0</v>
      </c>
      <c r="C202" s="779">
        <f>'FICHE 2-Budget'!C103</f>
        <v>0</v>
      </c>
      <c r="D202" s="779">
        <f>'FICHE 2-Budget'!D103</f>
        <v>0</v>
      </c>
      <c r="E202" s="779">
        <f>'FICHE 2-Budget'!E103</f>
        <v>0</v>
      </c>
      <c r="F202" s="779">
        <f>'FICHE 2-Budget'!F103</f>
        <v>0</v>
      </c>
      <c r="G202" s="1164">
        <f>'FICHE 2-Budget'!G103</f>
        <v>0</v>
      </c>
      <c r="H202" s="1181">
        <f>'FICHE 2-Budget'!H103</f>
        <v>0</v>
      </c>
      <c r="I202" s="1170">
        <f>'FICHE 2-Budget'!I103</f>
        <v>0</v>
      </c>
      <c r="J202" s="1170">
        <f>'FICHE 2-Budget'!J103</f>
        <v>0</v>
      </c>
      <c r="K202" s="779">
        <f>'FICHE 2-Budget'!K103</f>
        <v>0</v>
      </c>
      <c r="L202" s="779">
        <f>'FICHE 2-Budget'!L103</f>
        <v>0</v>
      </c>
      <c r="M202" s="981">
        <f t="shared" si="5"/>
        <v>0</v>
      </c>
      <c r="N202" s="992"/>
    </row>
    <row r="203" spans="1:14" s="315" customFormat="1" ht="15.5" outlineLevel="1" x14ac:dyDescent="0.35">
      <c r="A203" s="779">
        <f>'FICHE 2-Budget'!A104</f>
        <v>0</v>
      </c>
      <c r="B203" s="779">
        <f>'FICHE 2-Budget'!B104</f>
        <v>0</v>
      </c>
      <c r="C203" s="779">
        <f>'FICHE 2-Budget'!C104</f>
        <v>0</v>
      </c>
      <c r="D203" s="779">
        <f>'FICHE 2-Budget'!D104</f>
        <v>0</v>
      </c>
      <c r="E203" s="779">
        <f>'FICHE 2-Budget'!E104</f>
        <v>0</v>
      </c>
      <c r="F203" s="779">
        <f>'FICHE 2-Budget'!F104</f>
        <v>0</v>
      </c>
      <c r="G203" s="1164">
        <f>'FICHE 2-Budget'!G104</f>
        <v>0</v>
      </c>
      <c r="H203" s="1181">
        <f>'FICHE 2-Budget'!H104</f>
        <v>0</v>
      </c>
      <c r="I203" s="1170">
        <f>'FICHE 2-Budget'!I104</f>
        <v>0</v>
      </c>
      <c r="J203" s="1170">
        <f>'FICHE 2-Budget'!J104</f>
        <v>0</v>
      </c>
      <c r="K203" s="779">
        <f>'FICHE 2-Budget'!K104</f>
        <v>0</v>
      </c>
      <c r="L203" s="779">
        <f>'FICHE 2-Budget'!L104</f>
        <v>0</v>
      </c>
      <c r="M203" s="981">
        <f t="shared" si="5"/>
        <v>0</v>
      </c>
      <c r="N203" s="992"/>
    </row>
    <row r="204" spans="1:14" s="315" customFormat="1" ht="15.5" outlineLevel="1" x14ac:dyDescent="0.35">
      <c r="A204" s="779" t="str">
        <f>'FICHE 2-Budget'!A105</f>
        <v>Back-end Developer</v>
      </c>
      <c r="B204" s="779">
        <f>'FICHE 2-Budget'!B105</f>
        <v>0</v>
      </c>
      <c r="C204" s="779">
        <f>'FICHE 2-Budget'!C105</f>
        <v>0</v>
      </c>
      <c r="D204" s="779">
        <f>'FICHE 2-Budget'!D105</f>
        <v>0</v>
      </c>
      <c r="E204" s="779">
        <f>'FICHE 2-Budget'!E105</f>
        <v>0</v>
      </c>
      <c r="F204" s="779">
        <f>'FICHE 2-Budget'!F105</f>
        <v>0</v>
      </c>
      <c r="G204" s="1164">
        <f>'FICHE 2-Budget'!G105</f>
        <v>0</v>
      </c>
      <c r="H204" s="1181">
        <f>'FICHE 2-Budget'!H105</f>
        <v>0</v>
      </c>
      <c r="I204" s="1170">
        <f>'FICHE 2-Budget'!I105</f>
        <v>0</v>
      </c>
      <c r="J204" s="1170">
        <f>'FICHE 2-Budget'!J105</f>
        <v>0</v>
      </c>
      <c r="K204" s="779">
        <f>'FICHE 2-Budget'!K105</f>
        <v>0</v>
      </c>
      <c r="L204" s="779">
        <f>'FICHE 2-Budget'!L105</f>
        <v>0</v>
      </c>
      <c r="M204" s="981">
        <f t="shared" si="5"/>
        <v>0</v>
      </c>
      <c r="N204" s="992"/>
    </row>
    <row r="205" spans="1:14" s="315" customFormat="1" ht="15.5" outlineLevel="1" x14ac:dyDescent="0.35">
      <c r="A205" s="779">
        <f>'FICHE 2-Budget'!A106</f>
        <v>0</v>
      </c>
      <c r="B205" s="779">
        <f>'FICHE 2-Budget'!B106</f>
        <v>0</v>
      </c>
      <c r="C205" s="779">
        <f>'FICHE 2-Budget'!C106</f>
        <v>0</v>
      </c>
      <c r="D205" s="779">
        <f>'FICHE 2-Budget'!D106</f>
        <v>0</v>
      </c>
      <c r="E205" s="779">
        <f>'FICHE 2-Budget'!E106</f>
        <v>0</v>
      </c>
      <c r="F205" s="779">
        <f>'FICHE 2-Budget'!F106</f>
        <v>0</v>
      </c>
      <c r="G205" s="1164">
        <f>'FICHE 2-Budget'!G106</f>
        <v>0</v>
      </c>
      <c r="H205" s="1181">
        <f>'FICHE 2-Budget'!H106</f>
        <v>0</v>
      </c>
      <c r="I205" s="1170">
        <f>'FICHE 2-Budget'!I106</f>
        <v>0</v>
      </c>
      <c r="J205" s="1170">
        <f>'FICHE 2-Budget'!J106</f>
        <v>0</v>
      </c>
      <c r="K205" s="779">
        <f>'FICHE 2-Budget'!K106</f>
        <v>0</v>
      </c>
      <c r="L205" s="779">
        <f>'FICHE 2-Budget'!L106</f>
        <v>0</v>
      </c>
      <c r="M205" s="981">
        <f t="shared" si="5"/>
        <v>0</v>
      </c>
      <c r="N205" s="992"/>
    </row>
    <row r="206" spans="1:14" s="315" customFormat="1" ht="15.5" outlineLevel="1" x14ac:dyDescent="0.35">
      <c r="A206" s="779" t="str">
        <f>'FICHE 2-Budget'!A107</f>
        <v>AI Programmer</v>
      </c>
      <c r="B206" s="779">
        <f>'FICHE 2-Budget'!B107</f>
        <v>0</v>
      </c>
      <c r="C206" s="779">
        <f>'FICHE 2-Budget'!C107</f>
        <v>0</v>
      </c>
      <c r="D206" s="779">
        <f>'FICHE 2-Budget'!D107</f>
        <v>0</v>
      </c>
      <c r="E206" s="779">
        <f>'FICHE 2-Budget'!E107</f>
        <v>0</v>
      </c>
      <c r="F206" s="779">
        <f>'FICHE 2-Budget'!F107</f>
        <v>0</v>
      </c>
      <c r="G206" s="1164">
        <f>'FICHE 2-Budget'!G107</f>
        <v>0</v>
      </c>
      <c r="H206" s="1181">
        <f>'FICHE 2-Budget'!H107</f>
        <v>0</v>
      </c>
      <c r="I206" s="1170">
        <f>'FICHE 2-Budget'!I107</f>
        <v>0</v>
      </c>
      <c r="J206" s="1170">
        <f>'FICHE 2-Budget'!J107</f>
        <v>0</v>
      </c>
      <c r="K206" s="779">
        <f>'FICHE 2-Budget'!K107</f>
        <v>0</v>
      </c>
      <c r="L206" s="779">
        <f>'FICHE 2-Budget'!L107</f>
        <v>0</v>
      </c>
      <c r="M206" s="981">
        <f t="shared" si="5"/>
        <v>0</v>
      </c>
      <c r="N206" s="992"/>
    </row>
    <row r="207" spans="1:14" s="315" customFormat="1" ht="15.5" outlineLevel="1" x14ac:dyDescent="0.35">
      <c r="A207" s="779">
        <f>'FICHE 2-Budget'!A108</f>
        <v>0</v>
      </c>
      <c r="B207" s="779">
        <f>'FICHE 2-Budget'!B108</f>
        <v>0</v>
      </c>
      <c r="C207" s="779">
        <f>'FICHE 2-Budget'!C108</f>
        <v>0</v>
      </c>
      <c r="D207" s="779">
        <f>'FICHE 2-Budget'!D108</f>
        <v>0</v>
      </c>
      <c r="E207" s="779">
        <f>'FICHE 2-Budget'!E108</f>
        <v>0</v>
      </c>
      <c r="F207" s="779">
        <f>'FICHE 2-Budget'!F108</f>
        <v>0</v>
      </c>
      <c r="G207" s="1164">
        <f>'FICHE 2-Budget'!G108</f>
        <v>0</v>
      </c>
      <c r="H207" s="1181">
        <f>'FICHE 2-Budget'!H108</f>
        <v>0</v>
      </c>
      <c r="I207" s="1170">
        <f>'FICHE 2-Budget'!I108</f>
        <v>0</v>
      </c>
      <c r="J207" s="1170">
        <f>'FICHE 2-Budget'!J108</f>
        <v>0</v>
      </c>
      <c r="K207" s="779">
        <f>'FICHE 2-Budget'!K108</f>
        <v>0</v>
      </c>
      <c r="L207" s="779">
        <f>'FICHE 2-Budget'!L108</f>
        <v>0</v>
      </c>
      <c r="M207" s="981">
        <f t="shared" si="5"/>
        <v>0</v>
      </c>
      <c r="N207" s="992"/>
    </row>
    <row r="208" spans="1:14" s="315" customFormat="1" ht="15.5" outlineLevel="1" x14ac:dyDescent="0.35">
      <c r="A208" s="779" t="str">
        <f>'FICHE 2-Budget'!A109</f>
        <v>Engine Programmer</v>
      </c>
      <c r="B208" s="779">
        <f>'FICHE 2-Budget'!B109</f>
        <v>0</v>
      </c>
      <c r="C208" s="779">
        <f>'FICHE 2-Budget'!C109</f>
        <v>0</v>
      </c>
      <c r="D208" s="779">
        <f>'FICHE 2-Budget'!D109</f>
        <v>0</v>
      </c>
      <c r="E208" s="779">
        <f>'FICHE 2-Budget'!E109</f>
        <v>0</v>
      </c>
      <c r="F208" s="779">
        <f>'FICHE 2-Budget'!F109</f>
        <v>0</v>
      </c>
      <c r="G208" s="1164">
        <f>'FICHE 2-Budget'!G109</f>
        <v>0</v>
      </c>
      <c r="H208" s="1181">
        <f>'FICHE 2-Budget'!H109</f>
        <v>0</v>
      </c>
      <c r="I208" s="1170">
        <f>'FICHE 2-Budget'!I109</f>
        <v>0</v>
      </c>
      <c r="J208" s="1170">
        <f>'FICHE 2-Budget'!J109</f>
        <v>0</v>
      </c>
      <c r="K208" s="779">
        <f>'FICHE 2-Budget'!K109</f>
        <v>0</v>
      </c>
      <c r="L208" s="779">
        <f>'FICHE 2-Budget'!L109</f>
        <v>0</v>
      </c>
      <c r="M208" s="981">
        <f t="shared" si="5"/>
        <v>0</v>
      </c>
      <c r="N208" s="991"/>
    </row>
    <row r="209" spans="1:14" s="315" customFormat="1" ht="15.5" outlineLevel="1" x14ac:dyDescent="0.35">
      <c r="A209" s="779">
        <f>'FICHE 2-Budget'!A110</f>
        <v>0</v>
      </c>
      <c r="B209" s="779">
        <f>'FICHE 2-Budget'!B110</f>
        <v>0</v>
      </c>
      <c r="C209" s="779">
        <f>'FICHE 2-Budget'!C110</f>
        <v>0</v>
      </c>
      <c r="D209" s="779">
        <f>'FICHE 2-Budget'!D110</f>
        <v>0</v>
      </c>
      <c r="E209" s="779">
        <f>'FICHE 2-Budget'!E110</f>
        <v>0</v>
      </c>
      <c r="F209" s="779">
        <f>'FICHE 2-Budget'!F110</f>
        <v>0</v>
      </c>
      <c r="G209" s="1164">
        <f>'FICHE 2-Budget'!G110</f>
        <v>0</v>
      </c>
      <c r="H209" s="1181">
        <f>'FICHE 2-Budget'!H110</f>
        <v>0</v>
      </c>
      <c r="I209" s="1170">
        <f>'FICHE 2-Budget'!I110</f>
        <v>0</v>
      </c>
      <c r="J209" s="1170">
        <f>'FICHE 2-Budget'!J110</f>
        <v>0</v>
      </c>
      <c r="K209" s="779">
        <f>'FICHE 2-Budget'!K110</f>
        <v>0</v>
      </c>
      <c r="L209" s="779">
        <f>'FICHE 2-Budget'!L110</f>
        <v>0</v>
      </c>
      <c r="M209" s="981">
        <f t="shared" si="5"/>
        <v>0</v>
      </c>
      <c r="N209" s="991"/>
    </row>
    <row r="210" spans="1:14" s="315" customFormat="1" ht="15.5" outlineLevel="1" x14ac:dyDescent="0.35">
      <c r="A210" s="779" t="str">
        <f>'FICHE 2-Budget'!A111</f>
        <v>Développeur.euse back-end</v>
      </c>
      <c r="B210" s="779">
        <f>'FICHE 2-Budget'!B111</f>
        <v>0</v>
      </c>
      <c r="C210" s="779">
        <f>'FICHE 2-Budget'!C111</f>
        <v>0</v>
      </c>
      <c r="D210" s="779">
        <f>'FICHE 2-Budget'!D111</f>
        <v>0</v>
      </c>
      <c r="E210" s="779">
        <f>'FICHE 2-Budget'!E111</f>
        <v>0</v>
      </c>
      <c r="F210" s="779">
        <f>'FICHE 2-Budget'!F111</f>
        <v>0</v>
      </c>
      <c r="G210" s="1164">
        <f>'FICHE 2-Budget'!G111</f>
        <v>0</v>
      </c>
      <c r="H210" s="1181">
        <f>'FICHE 2-Budget'!H111</f>
        <v>0</v>
      </c>
      <c r="I210" s="1170">
        <f>'FICHE 2-Budget'!I111</f>
        <v>0</v>
      </c>
      <c r="J210" s="1170">
        <f>'FICHE 2-Budget'!J111</f>
        <v>0</v>
      </c>
      <c r="K210" s="779">
        <f>'FICHE 2-Budget'!K111</f>
        <v>0</v>
      </c>
      <c r="L210" s="779">
        <f>'FICHE 2-Budget'!L111</f>
        <v>0</v>
      </c>
      <c r="M210" s="981">
        <f t="shared" si="5"/>
        <v>0</v>
      </c>
      <c r="N210" s="992"/>
    </row>
    <row r="211" spans="1:14" s="315" customFormat="1" ht="15.5" outlineLevel="1" x14ac:dyDescent="0.35">
      <c r="A211" s="779">
        <f>'FICHE 2-Budget'!A112</f>
        <v>0</v>
      </c>
      <c r="B211" s="779">
        <f>'FICHE 2-Budget'!B112</f>
        <v>0</v>
      </c>
      <c r="C211" s="779">
        <f>'FICHE 2-Budget'!C112</f>
        <v>0</v>
      </c>
      <c r="D211" s="779">
        <f>'FICHE 2-Budget'!D112</f>
        <v>0</v>
      </c>
      <c r="E211" s="779">
        <f>'FICHE 2-Budget'!E112</f>
        <v>0</v>
      </c>
      <c r="F211" s="779">
        <f>'FICHE 2-Budget'!F112</f>
        <v>0</v>
      </c>
      <c r="G211" s="1164">
        <f>'FICHE 2-Budget'!G112</f>
        <v>0</v>
      </c>
      <c r="H211" s="1181">
        <f>'FICHE 2-Budget'!H112</f>
        <v>0</v>
      </c>
      <c r="I211" s="1170">
        <f>'FICHE 2-Budget'!I112</f>
        <v>0</v>
      </c>
      <c r="J211" s="1170">
        <f>'FICHE 2-Budget'!J112</f>
        <v>0</v>
      </c>
      <c r="K211" s="779">
        <f>'FICHE 2-Budget'!K112</f>
        <v>0</v>
      </c>
      <c r="L211" s="779">
        <f>'FICHE 2-Budget'!L112</f>
        <v>0</v>
      </c>
      <c r="M211" s="981">
        <f t="shared" si="5"/>
        <v>0</v>
      </c>
      <c r="N211" s="992"/>
    </row>
    <row r="212" spans="1:14" s="315" customFormat="1" ht="15.65" customHeight="1" outlineLevel="1" x14ac:dyDescent="0.35">
      <c r="A212" s="779" t="str">
        <f>'FICHE 2-Budget'!A113</f>
        <v>Autre(s), non repris ci-avant : à préciser</v>
      </c>
      <c r="B212" s="779">
        <f>'FICHE 2-Budget'!B113</f>
        <v>0</v>
      </c>
      <c r="C212" s="779">
        <f>'FICHE 2-Budget'!C113</f>
        <v>0</v>
      </c>
      <c r="D212" s="779">
        <f>'FICHE 2-Budget'!D113</f>
        <v>0</v>
      </c>
      <c r="E212" s="779">
        <f>'FICHE 2-Budget'!E113</f>
        <v>0</v>
      </c>
      <c r="F212" s="779">
        <f>'FICHE 2-Budget'!F113</f>
        <v>0</v>
      </c>
      <c r="G212" s="1164">
        <f>'FICHE 2-Budget'!G113</f>
        <v>0</v>
      </c>
      <c r="H212" s="1181">
        <f>'FICHE 2-Budget'!H113</f>
        <v>0</v>
      </c>
      <c r="I212" s="1170">
        <f>'FICHE 2-Budget'!I113</f>
        <v>0</v>
      </c>
      <c r="J212" s="1170">
        <f>'FICHE 2-Budget'!J113</f>
        <v>0</v>
      </c>
      <c r="K212" s="779">
        <f>'FICHE 2-Budget'!K113</f>
        <v>0</v>
      </c>
      <c r="L212" s="779">
        <f>'FICHE 2-Budget'!L113</f>
        <v>0</v>
      </c>
      <c r="M212" s="981">
        <f t="shared" si="5"/>
        <v>0</v>
      </c>
      <c r="N212" s="992"/>
    </row>
    <row r="213" spans="1:14" s="315" customFormat="1" ht="15.65" customHeight="1" outlineLevel="1" x14ac:dyDescent="0.35">
      <c r="A213" s="779">
        <f>'FICHE 2-Budget'!A114</f>
        <v>0</v>
      </c>
      <c r="B213" s="779">
        <f>'FICHE 2-Budget'!B114</f>
        <v>0</v>
      </c>
      <c r="C213" s="779">
        <f>'FICHE 2-Budget'!C114</f>
        <v>0</v>
      </c>
      <c r="D213" s="779">
        <f>'FICHE 2-Budget'!D114</f>
        <v>0</v>
      </c>
      <c r="E213" s="779">
        <f>'FICHE 2-Budget'!E114</f>
        <v>0</v>
      </c>
      <c r="F213" s="779">
        <f>'FICHE 2-Budget'!F114</f>
        <v>0</v>
      </c>
      <c r="G213" s="1164">
        <f>'FICHE 2-Budget'!G114</f>
        <v>0</v>
      </c>
      <c r="H213" s="1181">
        <f>'FICHE 2-Budget'!H114</f>
        <v>0</v>
      </c>
      <c r="I213" s="1170">
        <f>'FICHE 2-Budget'!I114</f>
        <v>0</v>
      </c>
      <c r="J213" s="1170">
        <f>'FICHE 2-Budget'!J114</f>
        <v>0</v>
      </c>
      <c r="K213" s="779">
        <f>'FICHE 2-Budget'!K114</f>
        <v>0</v>
      </c>
      <c r="L213" s="779">
        <f>'FICHE 2-Budget'!L114</f>
        <v>0</v>
      </c>
      <c r="M213" s="981">
        <f t="shared" si="5"/>
        <v>0</v>
      </c>
      <c r="N213" s="992"/>
    </row>
    <row r="214" spans="1:14" s="315" customFormat="1" ht="15.65" customHeight="1" outlineLevel="1" x14ac:dyDescent="0.35">
      <c r="A214" s="779">
        <f>'FICHE 2-Budget'!A115</f>
        <v>0</v>
      </c>
      <c r="B214" s="779">
        <f>'FICHE 2-Budget'!B115</f>
        <v>0</v>
      </c>
      <c r="C214" s="779">
        <f>'FICHE 2-Budget'!C115</f>
        <v>0</v>
      </c>
      <c r="D214" s="779">
        <f>'FICHE 2-Budget'!D115</f>
        <v>0</v>
      </c>
      <c r="E214" s="779">
        <f>'FICHE 2-Budget'!E115</f>
        <v>0</v>
      </c>
      <c r="F214" s="779">
        <f>'FICHE 2-Budget'!F115</f>
        <v>0</v>
      </c>
      <c r="G214" s="1164">
        <f>'FICHE 2-Budget'!G115</f>
        <v>0</v>
      </c>
      <c r="H214" s="1181">
        <f>'FICHE 2-Budget'!H115</f>
        <v>0</v>
      </c>
      <c r="I214" s="1170">
        <f>'FICHE 2-Budget'!I115</f>
        <v>0</v>
      </c>
      <c r="J214" s="1170">
        <f>'FICHE 2-Budget'!J115</f>
        <v>0</v>
      </c>
      <c r="K214" s="779">
        <f>'FICHE 2-Budget'!K115</f>
        <v>0</v>
      </c>
      <c r="L214" s="779">
        <f>'FICHE 2-Budget'!L115</f>
        <v>0</v>
      </c>
      <c r="M214" s="981">
        <f t="shared" si="5"/>
        <v>0</v>
      </c>
      <c r="N214" s="992"/>
    </row>
    <row r="215" spans="1:14" s="315" customFormat="1" ht="15.5" outlineLevel="1" x14ac:dyDescent="0.35">
      <c r="A215" s="779">
        <f>'FICHE 2-Budget'!A116</f>
        <v>0</v>
      </c>
      <c r="B215" s="779">
        <f>'FICHE 2-Budget'!B116</f>
        <v>0</v>
      </c>
      <c r="C215" s="779">
        <f>'FICHE 2-Budget'!C116</f>
        <v>0</v>
      </c>
      <c r="D215" s="779">
        <f>'FICHE 2-Budget'!D116</f>
        <v>0</v>
      </c>
      <c r="E215" s="779">
        <f>'FICHE 2-Budget'!E116</f>
        <v>0</v>
      </c>
      <c r="F215" s="779">
        <f>'FICHE 2-Budget'!F116</f>
        <v>0</v>
      </c>
      <c r="G215" s="1164">
        <f>'FICHE 2-Budget'!G116</f>
        <v>0</v>
      </c>
      <c r="H215" s="1181">
        <f>'FICHE 2-Budget'!H116</f>
        <v>0</v>
      </c>
      <c r="I215" s="1170">
        <f>'FICHE 2-Budget'!I116</f>
        <v>0</v>
      </c>
      <c r="J215" s="1170">
        <f>'FICHE 2-Budget'!J116</f>
        <v>0</v>
      </c>
      <c r="K215" s="779">
        <f>'FICHE 2-Budget'!K116</f>
        <v>0</v>
      </c>
      <c r="L215" s="779">
        <f>'FICHE 2-Budget'!L116</f>
        <v>0</v>
      </c>
      <c r="M215" s="981">
        <f t="shared" si="5"/>
        <v>0</v>
      </c>
      <c r="N215" s="992"/>
    </row>
    <row r="216" spans="1:14" s="315" customFormat="1" ht="15.5" outlineLevel="1" x14ac:dyDescent="0.35">
      <c r="A216" s="779">
        <f>'FICHE 2-Budget'!A117</f>
        <v>0</v>
      </c>
      <c r="B216" s="779">
        <f>'FICHE 2-Budget'!B117</f>
        <v>0</v>
      </c>
      <c r="C216" s="779">
        <f>'FICHE 2-Budget'!C117</f>
        <v>0</v>
      </c>
      <c r="D216" s="779">
        <f>'FICHE 2-Budget'!D117</f>
        <v>0</v>
      </c>
      <c r="E216" s="779">
        <f>'FICHE 2-Budget'!E117</f>
        <v>0</v>
      </c>
      <c r="F216" s="779">
        <f>'FICHE 2-Budget'!F117</f>
        <v>0</v>
      </c>
      <c r="G216" s="1164">
        <f>'FICHE 2-Budget'!G117</f>
        <v>0</v>
      </c>
      <c r="H216" s="1181">
        <f>'FICHE 2-Budget'!H117</f>
        <v>0</v>
      </c>
      <c r="I216" s="1170">
        <f>'FICHE 2-Budget'!I117</f>
        <v>0</v>
      </c>
      <c r="J216" s="1170">
        <f>'FICHE 2-Budget'!J117</f>
        <v>0</v>
      </c>
      <c r="K216" s="779">
        <f>'FICHE 2-Budget'!K117</f>
        <v>0</v>
      </c>
      <c r="L216" s="779">
        <f>'FICHE 2-Budget'!L117</f>
        <v>0</v>
      </c>
      <c r="M216" s="981">
        <f t="shared" si="5"/>
        <v>0</v>
      </c>
      <c r="N216" s="992"/>
    </row>
    <row r="217" spans="1:14" s="315" customFormat="1" ht="15.5" x14ac:dyDescent="0.35">
      <c r="A217" s="820" t="s">
        <v>488</v>
      </c>
      <c r="B217" s="821"/>
      <c r="C217" s="821"/>
      <c r="D217" s="821"/>
      <c r="E217" s="821"/>
      <c r="F217" s="822"/>
      <c r="G217" s="821"/>
      <c r="H217" s="1180">
        <f>SUM(H218:H236)</f>
        <v>0</v>
      </c>
      <c r="I217" s="995">
        <f>SUM(I218:I232)</f>
        <v>0</v>
      </c>
      <c r="J217" s="995">
        <f>SUM(J218:J232)</f>
        <v>0</v>
      </c>
      <c r="K217" s="824">
        <f>H217+J217+I217</f>
        <v>0</v>
      </c>
      <c r="L217" s="974"/>
      <c r="M217" s="984">
        <f>SUM(M218:M236)</f>
        <v>0</v>
      </c>
      <c r="N217" s="992"/>
    </row>
    <row r="218" spans="1:14" s="315" customFormat="1" ht="15.5" outlineLevel="1" x14ac:dyDescent="0.35">
      <c r="A218" s="779" t="str">
        <f>'FICHE 2-Budget'!A119</f>
        <v>Game artist / Illustrator</v>
      </c>
      <c r="B218" s="779">
        <f>'FICHE 2-Budget'!B119</f>
        <v>0</v>
      </c>
      <c r="C218" s="779">
        <f>'FICHE 2-Budget'!C119</f>
        <v>0</v>
      </c>
      <c r="D218" s="779">
        <f>'FICHE 2-Budget'!D119</f>
        <v>0</v>
      </c>
      <c r="E218" s="779">
        <f>'FICHE 2-Budget'!E119</f>
        <v>0</v>
      </c>
      <c r="F218" s="779">
        <f>'FICHE 2-Budget'!F119</f>
        <v>0</v>
      </c>
      <c r="G218" s="1164">
        <f>'FICHE 2-Budget'!G119</f>
        <v>0</v>
      </c>
      <c r="H218" s="1181">
        <f>'FICHE 2-Budget'!H119</f>
        <v>0</v>
      </c>
      <c r="I218" s="1170">
        <f>'FICHE 2-Budget'!I119</f>
        <v>0</v>
      </c>
      <c r="J218" s="1170">
        <f>'FICHE 2-Budget'!J119</f>
        <v>0</v>
      </c>
      <c r="K218" s="779">
        <f>'FICHE 2-Budget'!K119</f>
        <v>0</v>
      </c>
      <c r="L218" s="779">
        <f>'FICHE 2-Budget'!L119</f>
        <v>0</v>
      </c>
      <c r="M218" s="981">
        <f>H218</f>
        <v>0</v>
      </c>
      <c r="N218" s="992"/>
    </row>
    <row r="219" spans="1:14" s="315" customFormat="1" ht="15.5" outlineLevel="1" x14ac:dyDescent="0.35">
      <c r="A219" s="779">
        <f>'FICHE 2-Budget'!A120</f>
        <v>0</v>
      </c>
      <c r="B219" s="779">
        <f>'FICHE 2-Budget'!B120</f>
        <v>0</v>
      </c>
      <c r="C219" s="779">
        <f>'FICHE 2-Budget'!C120</f>
        <v>0</v>
      </c>
      <c r="D219" s="779">
        <f>'FICHE 2-Budget'!D120</f>
        <v>0</v>
      </c>
      <c r="E219" s="779">
        <f>'FICHE 2-Budget'!E120</f>
        <v>0</v>
      </c>
      <c r="F219" s="779">
        <f>'FICHE 2-Budget'!F120</f>
        <v>0</v>
      </c>
      <c r="G219" s="1164">
        <f>'FICHE 2-Budget'!G120</f>
        <v>0</v>
      </c>
      <c r="H219" s="1181">
        <f>'FICHE 2-Budget'!H120</f>
        <v>0</v>
      </c>
      <c r="I219" s="1170">
        <f>'FICHE 2-Budget'!I120</f>
        <v>0</v>
      </c>
      <c r="J219" s="1170">
        <f>'FICHE 2-Budget'!J120</f>
        <v>0</v>
      </c>
      <c r="K219" s="779">
        <f>'FICHE 2-Budget'!K120</f>
        <v>0</v>
      </c>
      <c r="L219" s="779">
        <f>'FICHE 2-Budget'!L120</f>
        <v>0</v>
      </c>
      <c r="M219" s="981">
        <f t="shared" ref="M219:M236" si="6">H219</f>
        <v>0</v>
      </c>
      <c r="N219" s="992"/>
    </row>
    <row r="220" spans="1:14" s="315" customFormat="1" ht="15.5" outlineLevel="1" x14ac:dyDescent="0.35">
      <c r="A220" s="779" t="str">
        <f>'FICHE 2-Budget'!A121</f>
        <v>Concept Artist</v>
      </c>
      <c r="B220" s="779">
        <f>'FICHE 2-Budget'!B121</f>
        <v>0</v>
      </c>
      <c r="C220" s="779">
        <f>'FICHE 2-Budget'!C121</f>
        <v>0</v>
      </c>
      <c r="D220" s="779">
        <f>'FICHE 2-Budget'!D121</f>
        <v>0</v>
      </c>
      <c r="E220" s="779">
        <f>'FICHE 2-Budget'!E121</f>
        <v>0</v>
      </c>
      <c r="F220" s="779">
        <f>'FICHE 2-Budget'!F121</f>
        <v>0</v>
      </c>
      <c r="G220" s="1164">
        <f>'FICHE 2-Budget'!G121</f>
        <v>0</v>
      </c>
      <c r="H220" s="1181">
        <f>'FICHE 2-Budget'!H121</f>
        <v>0</v>
      </c>
      <c r="I220" s="1170">
        <f>'FICHE 2-Budget'!I121</f>
        <v>0</v>
      </c>
      <c r="J220" s="1170">
        <f>'FICHE 2-Budget'!J121</f>
        <v>0</v>
      </c>
      <c r="K220" s="779">
        <f>'FICHE 2-Budget'!K121</f>
        <v>0</v>
      </c>
      <c r="L220" s="779">
        <f>'FICHE 2-Budget'!L121</f>
        <v>0</v>
      </c>
      <c r="M220" s="981">
        <f t="shared" si="6"/>
        <v>0</v>
      </c>
      <c r="N220" s="992"/>
    </row>
    <row r="221" spans="1:14" s="315" customFormat="1" ht="15.5" outlineLevel="1" x14ac:dyDescent="0.35">
      <c r="A221" s="779">
        <f>'FICHE 2-Budget'!A122</f>
        <v>0</v>
      </c>
      <c r="B221" s="779">
        <f>'FICHE 2-Budget'!B122</f>
        <v>0</v>
      </c>
      <c r="C221" s="779">
        <f>'FICHE 2-Budget'!C122</f>
        <v>0</v>
      </c>
      <c r="D221" s="779">
        <f>'FICHE 2-Budget'!D122</f>
        <v>0</v>
      </c>
      <c r="E221" s="779">
        <f>'FICHE 2-Budget'!E122</f>
        <v>0</v>
      </c>
      <c r="F221" s="779">
        <f>'FICHE 2-Budget'!F122</f>
        <v>0</v>
      </c>
      <c r="G221" s="1164">
        <f>'FICHE 2-Budget'!G122</f>
        <v>0</v>
      </c>
      <c r="H221" s="1181">
        <f>'FICHE 2-Budget'!H122</f>
        <v>0</v>
      </c>
      <c r="I221" s="1170">
        <f>'FICHE 2-Budget'!I122</f>
        <v>0</v>
      </c>
      <c r="J221" s="1170">
        <f>'FICHE 2-Budget'!J122</f>
        <v>0</v>
      </c>
      <c r="K221" s="779">
        <f>'FICHE 2-Budget'!K122</f>
        <v>0</v>
      </c>
      <c r="L221" s="779">
        <f>'FICHE 2-Budget'!L122</f>
        <v>0</v>
      </c>
      <c r="M221" s="981">
        <f t="shared" si="6"/>
        <v>0</v>
      </c>
      <c r="N221" s="992"/>
    </row>
    <row r="222" spans="1:14" s="315" customFormat="1" ht="15.5" outlineLevel="1" x14ac:dyDescent="0.35">
      <c r="A222" s="779" t="str">
        <f>'FICHE 2-Budget'!A123</f>
        <v>Environment Artist (3D)</v>
      </c>
      <c r="B222" s="779">
        <f>'FICHE 2-Budget'!B123</f>
        <v>0</v>
      </c>
      <c r="C222" s="779">
        <f>'FICHE 2-Budget'!C123</f>
        <v>0</v>
      </c>
      <c r="D222" s="779">
        <f>'FICHE 2-Budget'!D123</f>
        <v>0</v>
      </c>
      <c r="E222" s="779">
        <f>'FICHE 2-Budget'!E123</f>
        <v>0</v>
      </c>
      <c r="F222" s="779">
        <f>'FICHE 2-Budget'!F123</f>
        <v>0</v>
      </c>
      <c r="G222" s="1164">
        <f>'FICHE 2-Budget'!G123</f>
        <v>0</v>
      </c>
      <c r="H222" s="1181">
        <f>'FICHE 2-Budget'!H123</f>
        <v>0</v>
      </c>
      <c r="I222" s="1170">
        <f>'FICHE 2-Budget'!I123</f>
        <v>0</v>
      </c>
      <c r="J222" s="1170">
        <f>'FICHE 2-Budget'!J123</f>
        <v>0</v>
      </c>
      <c r="K222" s="779">
        <f>'FICHE 2-Budget'!K123</f>
        <v>0</v>
      </c>
      <c r="L222" s="779">
        <f>'FICHE 2-Budget'!L123</f>
        <v>0</v>
      </c>
      <c r="M222" s="981">
        <f t="shared" si="6"/>
        <v>0</v>
      </c>
      <c r="N222" s="992"/>
    </row>
    <row r="223" spans="1:14" s="315" customFormat="1" ht="15.5" outlineLevel="1" x14ac:dyDescent="0.35">
      <c r="A223" s="779">
        <f>'FICHE 2-Budget'!A124</f>
        <v>0</v>
      </c>
      <c r="B223" s="779">
        <f>'FICHE 2-Budget'!B124</f>
        <v>0</v>
      </c>
      <c r="C223" s="779">
        <f>'FICHE 2-Budget'!C124</f>
        <v>0</v>
      </c>
      <c r="D223" s="779">
        <f>'FICHE 2-Budget'!D124</f>
        <v>0</v>
      </c>
      <c r="E223" s="779">
        <f>'FICHE 2-Budget'!E124</f>
        <v>0</v>
      </c>
      <c r="F223" s="779">
        <f>'FICHE 2-Budget'!F124</f>
        <v>0</v>
      </c>
      <c r="G223" s="1164">
        <f>'FICHE 2-Budget'!G124</f>
        <v>0</v>
      </c>
      <c r="H223" s="1181">
        <f>'FICHE 2-Budget'!H124</f>
        <v>0</v>
      </c>
      <c r="I223" s="1170">
        <f>'FICHE 2-Budget'!I124</f>
        <v>0</v>
      </c>
      <c r="J223" s="1170">
        <f>'FICHE 2-Budget'!J124</f>
        <v>0</v>
      </c>
      <c r="K223" s="779">
        <f>'FICHE 2-Budget'!K124</f>
        <v>0</v>
      </c>
      <c r="L223" s="779">
        <f>'FICHE 2-Budget'!L124</f>
        <v>0</v>
      </c>
      <c r="M223" s="981">
        <f t="shared" si="6"/>
        <v>0</v>
      </c>
      <c r="N223" s="992"/>
    </row>
    <row r="224" spans="1:14" s="315" customFormat="1" ht="15.5" outlineLevel="1" x14ac:dyDescent="0.35">
      <c r="A224" s="779" t="str">
        <f>'FICHE 2-Budget'!A125</f>
        <v>UI Artist</v>
      </c>
      <c r="B224" s="779">
        <f>'FICHE 2-Budget'!B125</f>
        <v>0</v>
      </c>
      <c r="C224" s="779">
        <f>'FICHE 2-Budget'!C125</f>
        <v>0</v>
      </c>
      <c r="D224" s="779">
        <f>'FICHE 2-Budget'!D125</f>
        <v>0</v>
      </c>
      <c r="E224" s="779">
        <f>'FICHE 2-Budget'!E125</f>
        <v>0</v>
      </c>
      <c r="F224" s="779">
        <f>'FICHE 2-Budget'!F125</f>
        <v>0</v>
      </c>
      <c r="G224" s="1164">
        <f>'FICHE 2-Budget'!G125</f>
        <v>0</v>
      </c>
      <c r="H224" s="1181">
        <f>'FICHE 2-Budget'!H125</f>
        <v>0</v>
      </c>
      <c r="I224" s="1170">
        <f>'FICHE 2-Budget'!I125</f>
        <v>0</v>
      </c>
      <c r="J224" s="1170">
        <f>'FICHE 2-Budget'!J125</f>
        <v>0</v>
      </c>
      <c r="K224" s="779">
        <f>'FICHE 2-Budget'!K125</f>
        <v>0</v>
      </c>
      <c r="L224" s="779">
        <f>'FICHE 2-Budget'!L125</f>
        <v>0</v>
      </c>
      <c r="M224" s="981">
        <f t="shared" si="6"/>
        <v>0</v>
      </c>
      <c r="N224" s="992"/>
    </row>
    <row r="225" spans="1:14" s="315" customFormat="1" ht="15.5" outlineLevel="1" x14ac:dyDescent="0.35">
      <c r="A225" s="779">
        <f>'FICHE 2-Budget'!A126</f>
        <v>0</v>
      </c>
      <c r="B225" s="779">
        <f>'FICHE 2-Budget'!B126</f>
        <v>0</v>
      </c>
      <c r="C225" s="779">
        <f>'FICHE 2-Budget'!C126</f>
        <v>0</v>
      </c>
      <c r="D225" s="779">
        <f>'FICHE 2-Budget'!D126</f>
        <v>0</v>
      </c>
      <c r="E225" s="779">
        <f>'FICHE 2-Budget'!E126</f>
        <v>0</v>
      </c>
      <c r="F225" s="779">
        <f>'FICHE 2-Budget'!F126</f>
        <v>0</v>
      </c>
      <c r="G225" s="1164">
        <f>'FICHE 2-Budget'!G126</f>
        <v>0</v>
      </c>
      <c r="H225" s="1181">
        <f>'FICHE 2-Budget'!H126</f>
        <v>0</v>
      </c>
      <c r="I225" s="1170">
        <f>'FICHE 2-Budget'!I126</f>
        <v>0</v>
      </c>
      <c r="J225" s="1170">
        <f>'FICHE 2-Budget'!J126</f>
        <v>0</v>
      </c>
      <c r="K225" s="779">
        <f>'FICHE 2-Budget'!K126</f>
        <v>0</v>
      </c>
      <c r="L225" s="779">
        <f>'FICHE 2-Budget'!L126</f>
        <v>0</v>
      </c>
      <c r="M225" s="981">
        <f t="shared" si="6"/>
        <v>0</v>
      </c>
      <c r="N225" s="992"/>
    </row>
    <row r="226" spans="1:14" s="315" customFormat="1" ht="15.5" outlineLevel="1" x14ac:dyDescent="0.35">
      <c r="A226" s="779" t="str">
        <f>'FICHE 2-Budget'!A127</f>
        <v>2D Animator</v>
      </c>
      <c r="B226" s="779">
        <f>'FICHE 2-Budget'!B127</f>
        <v>0</v>
      </c>
      <c r="C226" s="779">
        <f>'FICHE 2-Budget'!C127</f>
        <v>0</v>
      </c>
      <c r="D226" s="779">
        <f>'FICHE 2-Budget'!D127</f>
        <v>0</v>
      </c>
      <c r="E226" s="779">
        <f>'FICHE 2-Budget'!E127</f>
        <v>0</v>
      </c>
      <c r="F226" s="779">
        <f>'FICHE 2-Budget'!F127</f>
        <v>0</v>
      </c>
      <c r="G226" s="1164">
        <f>'FICHE 2-Budget'!G127</f>
        <v>0</v>
      </c>
      <c r="H226" s="1181">
        <f>'FICHE 2-Budget'!H127</f>
        <v>0</v>
      </c>
      <c r="I226" s="1170">
        <f>'FICHE 2-Budget'!I127</f>
        <v>0</v>
      </c>
      <c r="J226" s="1170">
        <f>'FICHE 2-Budget'!J127</f>
        <v>0</v>
      </c>
      <c r="K226" s="779">
        <f>'FICHE 2-Budget'!K127</f>
        <v>0</v>
      </c>
      <c r="L226" s="779">
        <f>'FICHE 2-Budget'!L127</f>
        <v>0</v>
      </c>
      <c r="M226" s="981">
        <f t="shared" si="6"/>
        <v>0</v>
      </c>
      <c r="N226" s="992"/>
    </row>
    <row r="227" spans="1:14" s="315" customFormat="1" ht="15.5" outlineLevel="1" x14ac:dyDescent="0.35">
      <c r="A227" s="779">
        <f>'FICHE 2-Budget'!A128</f>
        <v>0</v>
      </c>
      <c r="B227" s="779">
        <f>'FICHE 2-Budget'!B128</f>
        <v>0</v>
      </c>
      <c r="C227" s="779">
        <f>'FICHE 2-Budget'!C128</f>
        <v>0</v>
      </c>
      <c r="D227" s="779">
        <f>'FICHE 2-Budget'!D128</f>
        <v>0</v>
      </c>
      <c r="E227" s="779">
        <f>'FICHE 2-Budget'!E128</f>
        <v>0</v>
      </c>
      <c r="F227" s="779">
        <f>'FICHE 2-Budget'!F128</f>
        <v>0</v>
      </c>
      <c r="G227" s="1164">
        <f>'FICHE 2-Budget'!G128</f>
        <v>0</v>
      </c>
      <c r="H227" s="1181">
        <f>'FICHE 2-Budget'!H128</f>
        <v>0</v>
      </c>
      <c r="I227" s="1170">
        <f>'FICHE 2-Budget'!I128</f>
        <v>0</v>
      </c>
      <c r="J227" s="1170">
        <f>'FICHE 2-Budget'!J128</f>
        <v>0</v>
      </c>
      <c r="K227" s="779">
        <f>'FICHE 2-Budget'!K128</f>
        <v>0</v>
      </c>
      <c r="L227" s="779">
        <f>'FICHE 2-Budget'!L128</f>
        <v>0</v>
      </c>
      <c r="M227" s="981">
        <f t="shared" si="6"/>
        <v>0</v>
      </c>
      <c r="N227" s="992"/>
    </row>
    <row r="228" spans="1:14" s="315" customFormat="1" ht="15.5" outlineLevel="1" x14ac:dyDescent="0.35">
      <c r="A228" s="779" t="str">
        <f>'FICHE 2-Budget'!A129</f>
        <v>3D Animator</v>
      </c>
      <c r="B228" s="779">
        <f>'FICHE 2-Budget'!B129</f>
        <v>0</v>
      </c>
      <c r="C228" s="779">
        <f>'FICHE 2-Budget'!C129</f>
        <v>0</v>
      </c>
      <c r="D228" s="779">
        <f>'FICHE 2-Budget'!D129</f>
        <v>0</v>
      </c>
      <c r="E228" s="779">
        <f>'FICHE 2-Budget'!E129</f>
        <v>0</v>
      </c>
      <c r="F228" s="779">
        <f>'FICHE 2-Budget'!F129</f>
        <v>0</v>
      </c>
      <c r="G228" s="1164">
        <f>'FICHE 2-Budget'!G129</f>
        <v>0</v>
      </c>
      <c r="H228" s="1181">
        <f>'FICHE 2-Budget'!H129</f>
        <v>0</v>
      </c>
      <c r="I228" s="1170">
        <f>'FICHE 2-Budget'!I129</f>
        <v>0</v>
      </c>
      <c r="J228" s="1170">
        <f>'FICHE 2-Budget'!J129</f>
        <v>0</v>
      </c>
      <c r="K228" s="779">
        <f>'FICHE 2-Budget'!K129</f>
        <v>0</v>
      </c>
      <c r="L228" s="779">
        <f>'FICHE 2-Budget'!L129</f>
        <v>0</v>
      </c>
      <c r="M228" s="981">
        <f t="shared" si="6"/>
        <v>0</v>
      </c>
      <c r="N228" s="992"/>
    </row>
    <row r="229" spans="1:14" s="315" customFormat="1" ht="15.5" outlineLevel="1" x14ac:dyDescent="0.35">
      <c r="A229" s="779">
        <f>'FICHE 2-Budget'!A130</f>
        <v>0</v>
      </c>
      <c r="B229" s="779">
        <f>'FICHE 2-Budget'!B130</f>
        <v>0</v>
      </c>
      <c r="C229" s="779">
        <f>'FICHE 2-Budget'!C130</f>
        <v>0</v>
      </c>
      <c r="D229" s="779">
        <f>'FICHE 2-Budget'!D130</f>
        <v>0</v>
      </c>
      <c r="E229" s="779">
        <f>'FICHE 2-Budget'!E130</f>
        <v>0</v>
      </c>
      <c r="F229" s="779">
        <f>'FICHE 2-Budget'!F130</f>
        <v>0</v>
      </c>
      <c r="G229" s="1164">
        <f>'FICHE 2-Budget'!G130</f>
        <v>0</v>
      </c>
      <c r="H229" s="1181">
        <f>'FICHE 2-Budget'!H130</f>
        <v>0</v>
      </c>
      <c r="I229" s="1170">
        <f>'FICHE 2-Budget'!I130</f>
        <v>0</v>
      </c>
      <c r="J229" s="1170">
        <f>'FICHE 2-Budget'!J130</f>
        <v>0</v>
      </c>
      <c r="K229" s="779">
        <f>'FICHE 2-Budget'!K130</f>
        <v>0</v>
      </c>
      <c r="L229" s="779">
        <f>'FICHE 2-Budget'!L130</f>
        <v>0</v>
      </c>
      <c r="M229" s="981">
        <f t="shared" si="6"/>
        <v>0</v>
      </c>
      <c r="N229" s="992"/>
    </row>
    <row r="230" spans="1:14" s="315" customFormat="1" ht="15.5" outlineLevel="1" x14ac:dyDescent="0.35">
      <c r="A230" s="779" t="str">
        <f>'FICHE 2-Budget'!A131</f>
        <v>Technical Artist</v>
      </c>
      <c r="B230" s="779">
        <f>'FICHE 2-Budget'!B131</f>
        <v>0</v>
      </c>
      <c r="C230" s="779">
        <f>'FICHE 2-Budget'!C131</f>
        <v>0</v>
      </c>
      <c r="D230" s="779">
        <f>'FICHE 2-Budget'!D131</f>
        <v>0</v>
      </c>
      <c r="E230" s="779">
        <f>'FICHE 2-Budget'!E131</f>
        <v>0</v>
      </c>
      <c r="F230" s="779">
        <f>'FICHE 2-Budget'!F131</f>
        <v>0</v>
      </c>
      <c r="G230" s="1164">
        <f>'FICHE 2-Budget'!G131</f>
        <v>0</v>
      </c>
      <c r="H230" s="1181">
        <f>'FICHE 2-Budget'!H131</f>
        <v>0</v>
      </c>
      <c r="I230" s="1170">
        <f>'FICHE 2-Budget'!I131</f>
        <v>0</v>
      </c>
      <c r="J230" s="1170">
        <f>'FICHE 2-Budget'!J131</f>
        <v>0</v>
      </c>
      <c r="K230" s="779">
        <f>'FICHE 2-Budget'!K131</f>
        <v>0</v>
      </c>
      <c r="L230" s="779">
        <f>'FICHE 2-Budget'!L131</f>
        <v>0</v>
      </c>
      <c r="M230" s="981">
        <f t="shared" si="6"/>
        <v>0</v>
      </c>
      <c r="N230" s="992"/>
    </row>
    <row r="231" spans="1:14" s="315" customFormat="1" ht="15.5" outlineLevel="1" x14ac:dyDescent="0.35">
      <c r="A231" s="779">
        <f>'FICHE 2-Budget'!A132</f>
        <v>0</v>
      </c>
      <c r="B231" s="779">
        <f>'FICHE 2-Budget'!B132</f>
        <v>0</v>
      </c>
      <c r="C231" s="779">
        <f>'FICHE 2-Budget'!C132</f>
        <v>0</v>
      </c>
      <c r="D231" s="779">
        <f>'FICHE 2-Budget'!D132</f>
        <v>0</v>
      </c>
      <c r="E231" s="779">
        <f>'FICHE 2-Budget'!E132</f>
        <v>0</v>
      </c>
      <c r="F231" s="779">
        <f>'FICHE 2-Budget'!F132</f>
        <v>0</v>
      </c>
      <c r="G231" s="1164">
        <f>'FICHE 2-Budget'!G132</f>
        <v>0</v>
      </c>
      <c r="H231" s="1181">
        <f>'FICHE 2-Budget'!H132</f>
        <v>0</v>
      </c>
      <c r="I231" s="1170">
        <f>'FICHE 2-Budget'!I132</f>
        <v>0</v>
      </c>
      <c r="J231" s="1170">
        <f>'FICHE 2-Budget'!J132</f>
        <v>0</v>
      </c>
      <c r="K231" s="779">
        <f>'FICHE 2-Budget'!K132</f>
        <v>0</v>
      </c>
      <c r="L231" s="779">
        <f>'FICHE 2-Budget'!L132</f>
        <v>0</v>
      </c>
      <c r="M231" s="981">
        <f t="shared" si="6"/>
        <v>0</v>
      </c>
      <c r="N231" s="992"/>
    </row>
    <row r="232" spans="1:14" s="315" customFormat="1" ht="15.5" outlineLevel="1" x14ac:dyDescent="0.35">
      <c r="A232" s="779" t="str">
        <f>'FICHE 2-Budget'!A133</f>
        <v>Autre(s), non repris ci-avant : à préciser</v>
      </c>
      <c r="B232" s="779">
        <f>'FICHE 2-Budget'!B133</f>
        <v>0</v>
      </c>
      <c r="C232" s="779">
        <f>'FICHE 2-Budget'!C133</f>
        <v>0</v>
      </c>
      <c r="D232" s="779">
        <f>'FICHE 2-Budget'!D133</f>
        <v>0</v>
      </c>
      <c r="E232" s="779">
        <f>'FICHE 2-Budget'!E133</f>
        <v>0</v>
      </c>
      <c r="F232" s="779">
        <f>'FICHE 2-Budget'!F133</f>
        <v>0</v>
      </c>
      <c r="G232" s="1164">
        <f>'FICHE 2-Budget'!G133</f>
        <v>0</v>
      </c>
      <c r="H232" s="1181">
        <f>'FICHE 2-Budget'!H133</f>
        <v>0</v>
      </c>
      <c r="I232" s="1170">
        <f>'FICHE 2-Budget'!I133</f>
        <v>0</v>
      </c>
      <c r="J232" s="1170">
        <f>'FICHE 2-Budget'!J133</f>
        <v>0</v>
      </c>
      <c r="K232" s="779">
        <f>'FICHE 2-Budget'!K133</f>
        <v>0</v>
      </c>
      <c r="L232" s="779">
        <f>'FICHE 2-Budget'!L133</f>
        <v>0</v>
      </c>
      <c r="M232" s="981">
        <f t="shared" si="6"/>
        <v>0</v>
      </c>
      <c r="N232" s="992"/>
    </row>
    <row r="233" spans="1:14" s="315" customFormat="1" ht="15.5" outlineLevel="1" x14ac:dyDescent="0.35">
      <c r="A233" s="779">
        <f>'FICHE 2-Budget'!A134</f>
        <v>0</v>
      </c>
      <c r="B233" s="779">
        <f>'FICHE 2-Budget'!B134</f>
        <v>0</v>
      </c>
      <c r="C233" s="779">
        <f>'FICHE 2-Budget'!C134</f>
        <v>0</v>
      </c>
      <c r="D233" s="779">
        <f>'FICHE 2-Budget'!D134</f>
        <v>0</v>
      </c>
      <c r="E233" s="779">
        <f>'FICHE 2-Budget'!E134</f>
        <v>0</v>
      </c>
      <c r="F233" s="779">
        <f>'FICHE 2-Budget'!F134</f>
        <v>0</v>
      </c>
      <c r="G233" s="1164">
        <f>'FICHE 2-Budget'!G134</f>
        <v>0</v>
      </c>
      <c r="H233" s="1181">
        <f>'FICHE 2-Budget'!H134</f>
        <v>0</v>
      </c>
      <c r="I233" s="1170">
        <f>'FICHE 2-Budget'!I134</f>
        <v>0</v>
      </c>
      <c r="J233" s="1170">
        <f>'FICHE 2-Budget'!J134</f>
        <v>0</v>
      </c>
      <c r="K233" s="779">
        <f>'FICHE 2-Budget'!K134</f>
        <v>0</v>
      </c>
      <c r="L233" s="779">
        <f>'FICHE 2-Budget'!L134</f>
        <v>0</v>
      </c>
      <c r="M233" s="981">
        <f t="shared" si="6"/>
        <v>0</v>
      </c>
      <c r="N233" s="992"/>
    </row>
    <row r="234" spans="1:14" s="315" customFormat="1" ht="15.5" outlineLevel="1" x14ac:dyDescent="0.35">
      <c r="A234" s="779">
        <f>'FICHE 2-Budget'!A135</f>
        <v>0</v>
      </c>
      <c r="B234" s="779">
        <f>'FICHE 2-Budget'!B135</f>
        <v>0</v>
      </c>
      <c r="C234" s="779">
        <f>'FICHE 2-Budget'!C135</f>
        <v>0</v>
      </c>
      <c r="D234" s="779">
        <f>'FICHE 2-Budget'!D135</f>
        <v>0</v>
      </c>
      <c r="E234" s="779">
        <f>'FICHE 2-Budget'!E135</f>
        <v>0</v>
      </c>
      <c r="F234" s="779">
        <f>'FICHE 2-Budget'!F135</f>
        <v>0</v>
      </c>
      <c r="G234" s="1164">
        <f>'FICHE 2-Budget'!G135</f>
        <v>0</v>
      </c>
      <c r="H234" s="1181">
        <f>'FICHE 2-Budget'!H135</f>
        <v>0</v>
      </c>
      <c r="I234" s="1170">
        <f>'FICHE 2-Budget'!I135</f>
        <v>0</v>
      </c>
      <c r="J234" s="1170">
        <f>'FICHE 2-Budget'!J135</f>
        <v>0</v>
      </c>
      <c r="K234" s="779">
        <f>'FICHE 2-Budget'!K135</f>
        <v>0</v>
      </c>
      <c r="L234" s="779">
        <f>'FICHE 2-Budget'!L135</f>
        <v>0</v>
      </c>
      <c r="M234" s="981">
        <f t="shared" si="6"/>
        <v>0</v>
      </c>
      <c r="N234" s="992"/>
    </row>
    <row r="235" spans="1:14" s="315" customFormat="1" ht="15.5" outlineLevel="1" x14ac:dyDescent="0.35">
      <c r="A235" s="779">
        <f>'FICHE 2-Budget'!A136</f>
        <v>0</v>
      </c>
      <c r="B235" s="779">
        <f>'FICHE 2-Budget'!B136</f>
        <v>0</v>
      </c>
      <c r="C235" s="779">
        <f>'FICHE 2-Budget'!C136</f>
        <v>0</v>
      </c>
      <c r="D235" s="779">
        <f>'FICHE 2-Budget'!D136</f>
        <v>0</v>
      </c>
      <c r="E235" s="779">
        <f>'FICHE 2-Budget'!E136</f>
        <v>0</v>
      </c>
      <c r="F235" s="779">
        <f>'FICHE 2-Budget'!F136</f>
        <v>0</v>
      </c>
      <c r="G235" s="1164">
        <f>'FICHE 2-Budget'!G136</f>
        <v>0</v>
      </c>
      <c r="H235" s="1181">
        <f>'FICHE 2-Budget'!H136</f>
        <v>0</v>
      </c>
      <c r="I235" s="1170">
        <f>'FICHE 2-Budget'!I136</f>
        <v>0</v>
      </c>
      <c r="J235" s="1170">
        <f>'FICHE 2-Budget'!J136</f>
        <v>0</v>
      </c>
      <c r="K235" s="779">
        <f>'FICHE 2-Budget'!K136</f>
        <v>0</v>
      </c>
      <c r="L235" s="779">
        <f>'FICHE 2-Budget'!L136</f>
        <v>0</v>
      </c>
      <c r="M235" s="981">
        <f t="shared" si="6"/>
        <v>0</v>
      </c>
      <c r="N235" s="992"/>
    </row>
    <row r="236" spans="1:14" s="315" customFormat="1" ht="15.5" outlineLevel="1" x14ac:dyDescent="0.35">
      <c r="A236" s="779">
        <f>'FICHE 2-Budget'!A137</f>
        <v>0</v>
      </c>
      <c r="B236" s="779">
        <f>'FICHE 2-Budget'!B137</f>
        <v>0</v>
      </c>
      <c r="C236" s="779">
        <f>'FICHE 2-Budget'!C137</f>
        <v>0</v>
      </c>
      <c r="D236" s="779">
        <f>'FICHE 2-Budget'!D137</f>
        <v>0</v>
      </c>
      <c r="E236" s="779">
        <f>'FICHE 2-Budget'!E137</f>
        <v>0</v>
      </c>
      <c r="F236" s="779">
        <f>'FICHE 2-Budget'!F137</f>
        <v>0</v>
      </c>
      <c r="G236" s="1164">
        <f>'FICHE 2-Budget'!G137</f>
        <v>0</v>
      </c>
      <c r="H236" s="1181">
        <f>'FICHE 2-Budget'!H137</f>
        <v>0</v>
      </c>
      <c r="I236" s="1170">
        <f>'FICHE 2-Budget'!I137</f>
        <v>0</v>
      </c>
      <c r="J236" s="1170">
        <f>'FICHE 2-Budget'!J137</f>
        <v>0</v>
      </c>
      <c r="K236" s="779">
        <f>'FICHE 2-Budget'!K137</f>
        <v>0</v>
      </c>
      <c r="L236" s="779">
        <f>'FICHE 2-Budget'!L137</f>
        <v>0</v>
      </c>
      <c r="M236" s="981">
        <f t="shared" si="6"/>
        <v>0</v>
      </c>
      <c r="N236" s="992"/>
    </row>
    <row r="237" spans="1:14" s="315" customFormat="1" ht="15.5" x14ac:dyDescent="0.35">
      <c r="A237" s="820" t="s">
        <v>489</v>
      </c>
      <c r="B237" s="821"/>
      <c r="C237" s="821"/>
      <c r="D237" s="821"/>
      <c r="E237" s="821"/>
      <c r="F237" s="822"/>
      <c r="G237" s="821"/>
      <c r="H237" s="1180">
        <f>SUM(H238:H252)</f>
        <v>0</v>
      </c>
      <c r="I237" s="995">
        <f t="shared" ref="I237:J237" si="7">SUM(I238:I252)</f>
        <v>0</v>
      </c>
      <c r="J237" s="995">
        <f t="shared" si="7"/>
        <v>0</v>
      </c>
      <c r="K237" s="824">
        <f>H237+J237+I237</f>
        <v>0</v>
      </c>
      <c r="L237" s="974"/>
      <c r="M237" s="984">
        <f>SUM(M238:M252)</f>
        <v>0</v>
      </c>
      <c r="N237" s="992"/>
    </row>
    <row r="238" spans="1:14" s="315" customFormat="1" ht="15.5" outlineLevel="1" x14ac:dyDescent="0.35">
      <c r="A238" s="779" t="str">
        <f>'FICHE 2-Budget'!A139</f>
        <v>Audio Programmer</v>
      </c>
      <c r="B238" s="779">
        <f>'FICHE 2-Budget'!B139</f>
        <v>0</v>
      </c>
      <c r="C238" s="779">
        <f>'FICHE 2-Budget'!C139</f>
        <v>0</v>
      </c>
      <c r="D238" s="779">
        <f>'FICHE 2-Budget'!D139</f>
        <v>0</v>
      </c>
      <c r="E238" s="779">
        <f>'FICHE 2-Budget'!E139</f>
        <v>0</v>
      </c>
      <c r="F238" s="779">
        <f>'FICHE 2-Budget'!F139</f>
        <v>0</v>
      </c>
      <c r="G238" s="1164">
        <f>'FICHE 2-Budget'!G139</f>
        <v>0</v>
      </c>
      <c r="H238" s="1181">
        <f>'FICHE 2-Budget'!H139</f>
        <v>0</v>
      </c>
      <c r="I238" s="1170">
        <f>'FICHE 2-Budget'!I139</f>
        <v>0</v>
      </c>
      <c r="J238" s="1170">
        <f>'FICHE 2-Budget'!J139</f>
        <v>0</v>
      </c>
      <c r="K238" s="779">
        <f>'FICHE 2-Budget'!K139</f>
        <v>0</v>
      </c>
      <c r="L238" s="779">
        <f>'FICHE 2-Budget'!L139</f>
        <v>0</v>
      </c>
      <c r="M238" s="981">
        <f>H238</f>
        <v>0</v>
      </c>
      <c r="N238" s="992"/>
    </row>
    <row r="239" spans="1:14" s="315" customFormat="1" ht="15.5" outlineLevel="1" x14ac:dyDescent="0.35">
      <c r="A239" s="779">
        <f>'FICHE 2-Budget'!A140</f>
        <v>0</v>
      </c>
      <c r="B239" s="779">
        <f>'FICHE 2-Budget'!B140</f>
        <v>0</v>
      </c>
      <c r="C239" s="779">
        <f>'FICHE 2-Budget'!C140</f>
        <v>0</v>
      </c>
      <c r="D239" s="779">
        <f>'FICHE 2-Budget'!D140</f>
        <v>0</v>
      </c>
      <c r="E239" s="779">
        <f>'FICHE 2-Budget'!E140</f>
        <v>0</v>
      </c>
      <c r="F239" s="779">
        <f>'FICHE 2-Budget'!F140</f>
        <v>0</v>
      </c>
      <c r="G239" s="1164">
        <f>'FICHE 2-Budget'!G140</f>
        <v>0</v>
      </c>
      <c r="H239" s="1181">
        <f>'FICHE 2-Budget'!H140</f>
        <v>0</v>
      </c>
      <c r="I239" s="1170">
        <f>'FICHE 2-Budget'!I140</f>
        <v>0</v>
      </c>
      <c r="J239" s="1170">
        <f>'FICHE 2-Budget'!J140</f>
        <v>0</v>
      </c>
      <c r="K239" s="779">
        <f>'FICHE 2-Budget'!K140</f>
        <v>0</v>
      </c>
      <c r="L239" s="779">
        <f>'FICHE 2-Budget'!L140</f>
        <v>0</v>
      </c>
      <c r="M239" s="981">
        <f t="shared" ref="M239:M252" si="8">H239</f>
        <v>0</v>
      </c>
      <c r="N239" s="992"/>
    </row>
    <row r="240" spans="1:14" s="315" customFormat="1" ht="15.5" outlineLevel="1" x14ac:dyDescent="0.35">
      <c r="A240" s="779" t="str">
        <f>'FICHE 2-Budget'!A141</f>
        <v>Tech Audio Designer</v>
      </c>
      <c r="B240" s="779">
        <f>'FICHE 2-Budget'!B141</f>
        <v>0</v>
      </c>
      <c r="C240" s="779">
        <f>'FICHE 2-Budget'!C141</f>
        <v>0</v>
      </c>
      <c r="D240" s="779">
        <f>'FICHE 2-Budget'!D141</f>
        <v>0</v>
      </c>
      <c r="E240" s="779">
        <f>'FICHE 2-Budget'!E141</f>
        <v>0</v>
      </c>
      <c r="F240" s="779">
        <f>'FICHE 2-Budget'!F141</f>
        <v>0</v>
      </c>
      <c r="G240" s="1164">
        <f>'FICHE 2-Budget'!G141</f>
        <v>0</v>
      </c>
      <c r="H240" s="1181">
        <f>'FICHE 2-Budget'!H141</f>
        <v>0</v>
      </c>
      <c r="I240" s="1170">
        <f>'FICHE 2-Budget'!I141</f>
        <v>0</v>
      </c>
      <c r="J240" s="1170">
        <f>'FICHE 2-Budget'!J141</f>
        <v>0</v>
      </c>
      <c r="K240" s="779">
        <f>'FICHE 2-Budget'!K141</f>
        <v>0</v>
      </c>
      <c r="L240" s="779">
        <f>'FICHE 2-Budget'!L141</f>
        <v>0</v>
      </c>
      <c r="M240" s="981">
        <f t="shared" si="8"/>
        <v>0</v>
      </c>
      <c r="N240" s="992"/>
    </row>
    <row r="241" spans="1:14" s="315" customFormat="1" ht="15.5" outlineLevel="1" x14ac:dyDescent="0.35">
      <c r="A241" s="779">
        <f>'FICHE 2-Budget'!A142</f>
        <v>0</v>
      </c>
      <c r="B241" s="779">
        <f>'FICHE 2-Budget'!B142</f>
        <v>0</v>
      </c>
      <c r="C241" s="779">
        <f>'FICHE 2-Budget'!C142</f>
        <v>0</v>
      </c>
      <c r="D241" s="779">
        <f>'FICHE 2-Budget'!D142</f>
        <v>0</v>
      </c>
      <c r="E241" s="779">
        <f>'FICHE 2-Budget'!E142</f>
        <v>0</v>
      </c>
      <c r="F241" s="779">
        <f>'FICHE 2-Budget'!F142</f>
        <v>0</v>
      </c>
      <c r="G241" s="1164">
        <f>'FICHE 2-Budget'!G142</f>
        <v>0</v>
      </c>
      <c r="H241" s="1181">
        <f>'FICHE 2-Budget'!H142</f>
        <v>0</v>
      </c>
      <c r="I241" s="1170">
        <f>'FICHE 2-Budget'!I142</f>
        <v>0</v>
      </c>
      <c r="J241" s="1170">
        <f>'FICHE 2-Budget'!J142</f>
        <v>0</v>
      </c>
      <c r="K241" s="779">
        <f>'FICHE 2-Budget'!K142</f>
        <v>0</v>
      </c>
      <c r="L241" s="779">
        <f>'FICHE 2-Budget'!L142</f>
        <v>0</v>
      </c>
      <c r="M241" s="981">
        <f t="shared" si="8"/>
        <v>0</v>
      </c>
      <c r="N241" s="992"/>
    </row>
    <row r="242" spans="1:14" s="315" customFormat="1" ht="15.5" outlineLevel="1" x14ac:dyDescent="0.35">
      <c r="A242" s="779" t="str">
        <f>'FICHE 2-Budget'!A143</f>
        <v>Voice Designer</v>
      </c>
      <c r="B242" s="779">
        <f>'FICHE 2-Budget'!B143</f>
        <v>0</v>
      </c>
      <c r="C242" s="779">
        <f>'FICHE 2-Budget'!C143</f>
        <v>0</v>
      </c>
      <c r="D242" s="779">
        <f>'FICHE 2-Budget'!D143</f>
        <v>0</v>
      </c>
      <c r="E242" s="779">
        <f>'FICHE 2-Budget'!E143</f>
        <v>0</v>
      </c>
      <c r="F242" s="779">
        <f>'FICHE 2-Budget'!F143</f>
        <v>0</v>
      </c>
      <c r="G242" s="1164">
        <f>'FICHE 2-Budget'!G143</f>
        <v>0</v>
      </c>
      <c r="H242" s="1181">
        <f>'FICHE 2-Budget'!H143</f>
        <v>0</v>
      </c>
      <c r="I242" s="1170">
        <f>'FICHE 2-Budget'!I143</f>
        <v>0</v>
      </c>
      <c r="J242" s="1170">
        <f>'FICHE 2-Budget'!J143</f>
        <v>0</v>
      </c>
      <c r="K242" s="779">
        <f>'FICHE 2-Budget'!K143</f>
        <v>0</v>
      </c>
      <c r="L242" s="779">
        <f>'FICHE 2-Budget'!L143</f>
        <v>0</v>
      </c>
      <c r="M242" s="981">
        <f t="shared" si="8"/>
        <v>0</v>
      </c>
      <c r="N242" s="992"/>
    </row>
    <row r="243" spans="1:14" s="315" customFormat="1" ht="15.5" outlineLevel="1" x14ac:dyDescent="0.35">
      <c r="A243" s="779">
        <f>'FICHE 2-Budget'!A144</f>
        <v>0</v>
      </c>
      <c r="B243" s="779">
        <f>'FICHE 2-Budget'!B144</f>
        <v>0</v>
      </c>
      <c r="C243" s="779">
        <f>'FICHE 2-Budget'!C144</f>
        <v>0</v>
      </c>
      <c r="D243" s="779">
        <f>'FICHE 2-Budget'!D144</f>
        <v>0</v>
      </c>
      <c r="E243" s="779">
        <f>'FICHE 2-Budget'!E144</f>
        <v>0</v>
      </c>
      <c r="F243" s="779">
        <f>'FICHE 2-Budget'!F144</f>
        <v>0</v>
      </c>
      <c r="G243" s="1164">
        <f>'FICHE 2-Budget'!G144</f>
        <v>0</v>
      </c>
      <c r="H243" s="1181">
        <f>'FICHE 2-Budget'!H144</f>
        <v>0</v>
      </c>
      <c r="I243" s="1170">
        <f>'FICHE 2-Budget'!I144</f>
        <v>0</v>
      </c>
      <c r="J243" s="1170">
        <f>'FICHE 2-Budget'!J144</f>
        <v>0</v>
      </c>
      <c r="K243" s="779">
        <f>'FICHE 2-Budget'!K144</f>
        <v>0</v>
      </c>
      <c r="L243" s="779">
        <f>'FICHE 2-Budget'!L144</f>
        <v>0</v>
      </c>
      <c r="M243" s="981">
        <f t="shared" si="8"/>
        <v>0</v>
      </c>
      <c r="N243" s="992"/>
    </row>
    <row r="244" spans="1:14" s="315" customFormat="1" ht="15.5" outlineLevel="1" x14ac:dyDescent="0.35">
      <c r="A244" s="779" t="str">
        <f>'FICHE 2-Budget'!A145</f>
        <v>Audio Designer</v>
      </c>
      <c r="B244" s="779">
        <f>'FICHE 2-Budget'!B145</f>
        <v>0</v>
      </c>
      <c r="C244" s="779">
        <f>'FICHE 2-Budget'!C145</f>
        <v>0</v>
      </c>
      <c r="D244" s="779">
        <f>'FICHE 2-Budget'!D145</f>
        <v>0</v>
      </c>
      <c r="E244" s="779">
        <f>'FICHE 2-Budget'!E145</f>
        <v>0</v>
      </c>
      <c r="F244" s="779">
        <f>'FICHE 2-Budget'!F145</f>
        <v>0</v>
      </c>
      <c r="G244" s="1164">
        <f>'FICHE 2-Budget'!G145</f>
        <v>0</v>
      </c>
      <c r="H244" s="1181">
        <f>'FICHE 2-Budget'!H145</f>
        <v>0</v>
      </c>
      <c r="I244" s="1170">
        <f>'FICHE 2-Budget'!I145</f>
        <v>0</v>
      </c>
      <c r="J244" s="1170">
        <f>'FICHE 2-Budget'!J145</f>
        <v>0</v>
      </c>
      <c r="K244" s="779">
        <f>'FICHE 2-Budget'!K145</f>
        <v>0</v>
      </c>
      <c r="L244" s="779">
        <f>'FICHE 2-Budget'!L145</f>
        <v>0</v>
      </c>
      <c r="M244" s="981">
        <f t="shared" si="8"/>
        <v>0</v>
      </c>
      <c r="N244" s="992"/>
    </row>
    <row r="245" spans="1:14" s="315" customFormat="1" ht="15.5" outlineLevel="1" x14ac:dyDescent="0.35">
      <c r="A245" s="779">
        <f>'FICHE 2-Budget'!A146</f>
        <v>0</v>
      </c>
      <c r="B245" s="779">
        <f>'FICHE 2-Budget'!B146</f>
        <v>0</v>
      </c>
      <c r="C245" s="779">
        <f>'FICHE 2-Budget'!C146</f>
        <v>0</v>
      </c>
      <c r="D245" s="779">
        <f>'FICHE 2-Budget'!D146</f>
        <v>0</v>
      </c>
      <c r="E245" s="779">
        <f>'FICHE 2-Budget'!E146</f>
        <v>0</v>
      </c>
      <c r="F245" s="779">
        <f>'FICHE 2-Budget'!F146</f>
        <v>0</v>
      </c>
      <c r="G245" s="1164">
        <f>'FICHE 2-Budget'!G146</f>
        <v>0</v>
      </c>
      <c r="H245" s="1181">
        <f>'FICHE 2-Budget'!H146</f>
        <v>0</v>
      </c>
      <c r="I245" s="1170">
        <f>'FICHE 2-Budget'!I146</f>
        <v>0</v>
      </c>
      <c r="J245" s="1170">
        <f>'FICHE 2-Budget'!J146</f>
        <v>0</v>
      </c>
      <c r="K245" s="779">
        <f>'FICHE 2-Budget'!K146</f>
        <v>0</v>
      </c>
      <c r="L245" s="779">
        <f>'FICHE 2-Budget'!L146</f>
        <v>0</v>
      </c>
      <c r="M245" s="981">
        <f t="shared" si="8"/>
        <v>0</v>
      </c>
      <c r="N245" s="992"/>
    </row>
    <row r="246" spans="1:14" s="315" customFormat="1" ht="15.5" outlineLevel="1" x14ac:dyDescent="0.35">
      <c r="A246" s="779" t="str">
        <f>'FICHE 2-Budget'!A147</f>
        <v>Composer / Music Director</v>
      </c>
      <c r="B246" s="779">
        <f>'FICHE 2-Budget'!B147</f>
        <v>0</v>
      </c>
      <c r="C246" s="779">
        <f>'FICHE 2-Budget'!C147</f>
        <v>0</v>
      </c>
      <c r="D246" s="779">
        <f>'FICHE 2-Budget'!D147</f>
        <v>0</v>
      </c>
      <c r="E246" s="779">
        <f>'FICHE 2-Budget'!E147</f>
        <v>0</v>
      </c>
      <c r="F246" s="779">
        <f>'FICHE 2-Budget'!F147</f>
        <v>0</v>
      </c>
      <c r="G246" s="1164">
        <f>'FICHE 2-Budget'!G147</f>
        <v>0</v>
      </c>
      <c r="H246" s="1181">
        <f>'FICHE 2-Budget'!H147</f>
        <v>0</v>
      </c>
      <c r="I246" s="1170">
        <f>'FICHE 2-Budget'!I147</f>
        <v>0</v>
      </c>
      <c r="J246" s="1170">
        <f>'FICHE 2-Budget'!J147</f>
        <v>0</v>
      </c>
      <c r="K246" s="779">
        <f>'FICHE 2-Budget'!K147</f>
        <v>0</v>
      </c>
      <c r="L246" s="779">
        <f>'FICHE 2-Budget'!L147</f>
        <v>0</v>
      </c>
      <c r="M246" s="981">
        <f t="shared" si="8"/>
        <v>0</v>
      </c>
      <c r="N246" s="992"/>
    </row>
    <row r="247" spans="1:14" s="315" customFormat="1" ht="15.5" outlineLevel="1" x14ac:dyDescent="0.35">
      <c r="A247" s="779">
        <f>'FICHE 2-Budget'!A148</f>
        <v>0</v>
      </c>
      <c r="B247" s="779">
        <f>'FICHE 2-Budget'!B148</f>
        <v>0</v>
      </c>
      <c r="C247" s="779">
        <f>'FICHE 2-Budget'!C148</f>
        <v>0</v>
      </c>
      <c r="D247" s="779">
        <f>'FICHE 2-Budget'!D148</f>
        <v>0</v>
      </c>
      <c r="E247" s="779">
        <f>'FICHE 2-Budget'!E148</f>
        <v>0</v>
      </c>
      <c r="F247" s="779">
        <f>'FICHE 2-Budget'!F148</f>
        <v>0</v>
      </c>
      <c r="G247" s="1164">
        <f>'FICHE 2-Budget'!G148</f>
        <v>0</v>
      </c>
      <c r="H247" s="1181">
        <f>'FICHE 2-Budget'!H148</f>
        <v>0</v>
      </c>
      <c r="I247" s="1170">
        <f>'FICHE 2-Budget'!I148</f>
        <v>0</v>
      </c>
      <c r="J247" s="1170">
        <f>'FICHE 2-Budget'!J148</f>
        <v>0</v>
      </c>
      <c r="K247" s="779">
        <f>'FICHE 2-Budget'!K148</f>
        <v>0</v>
      </c>
      <c r="L247" s="779">
        <f>'FICHE 2-Budget'!L148</f>
        <v>0</v>
      </c>
      <c r="M247" s="981">
        <f t="shared" si="8"/>
        <v>0</v>
      </c>
      <c r="N247" s="992"/>
    </row>
    <row r="248" spans="1:14" s="315" customFormat="1" ht="15.5" outlineLevel="1" x14ac:dyDescent="0.35">
      <c r="A248" s="779" t="str">
        <f>'FICHE 2-Budget'!A149</f>
        <v>Autre(s), non repris ci-avant : à préciser</v>
      </c>
      <c r="B248" s="779">
        <f>'FICHE 2-Budget'!B149</f>
        <v>0</v>
      </c>
      <c r="C248" s="779">
        <f>'FICHE 2-Budget'!C149</f>
        <v>0</v>
      </c>
      <c r="D248" s="779">
        <f>'FICHE 2-Budget'!D149</f>
        <v>0</v>
      </c>
      <c r="E248" s="779">
        <f>'FICHE 2-Budget'!E149</f>
        <v>0</v>
      </c>
      <c r="F248" s="779">
        <f>'FICHE 2-Budget'!F149</f>
        <v>0</v>
      </c>
      <c r="G248" s="1164">
        <f>'FICHE 2-Budget'!G149</f>
        <v>0</v>
      </c>
      <c r="H248" s="1181">
        <f>'FICHE 2-Budget'!H149</f>
        <v>0</v>
      </c>
      <c r="I248" s="1170">
        <f>'FICHE 2-Budget'!I149</f>
        <v>0</v>
      </c>
      <c r="J248" s="1170">
        <f>'FICHE 2-Budget'!J149</f>
        <v>0</v>
      </c>
      <c r="K248" s="779">
        <f>'FICHE 2-Budget'!K149</f>
        <v>0</v>
      </c>
      <c r="L248" s="779">
        <f>'FICHE 2-Budget'!L149</f>
        <v>0</v>
      </c>
      <c r="M248" s="981">
        <f t="shared" si="8"/>
        <v>0</v>
      </c>
      <c r="N248" s="992"/>
    </row>
    <row r="249" spans="1:14" s="315" customFormat="1" ht="15.5" outlineLevel="1" x14ac:dyDescent="0.35">
      <c r="A249" s="779">
        <f>'FICHE 2-Budget'!A150</f>
        <v>0</v>
      </c>
      <c r="B249" s="779">
        <f>'FICHE 2-Budget'!B150</f>
        <v>0</v>
      </c>
      <c r="C249" s="779">
        <f>'FICHE 2-Budget'!C150</f>
        <v>0</v>
      </c>
      <c r="D249" s="779">
        <f>'FICHE 2-Budget'!D150</f>
        <v>0</v>
      </c>
      <c r="E249" s="779">
        <f>'FICHE 2-Budget'!E150</f>
        <v>0</v>
      </c>
      <c r="F249" s="779">
        <f>'FICHE 2-Budget'!F150</f>
        <v>0</v>
      </c>
      <c r="G249" s="1164">
        <f>'FICHE 2-Budget'!G150</f>
        <v>0</v>
      </c>
      <c r="H249" s="1181">
        <f>'FICHE 2-Budget'!H150</f>
        <v>0</v>
      </c>
      <c r="I249" s="1170">
        <f>'FICHE 2-Budget'!I150</f>
        <v>0</v>
      </c>
      <c r="J249" s="1170">
        <f>'FICHE 2-Budget'!J150</f>
        <v>0</v>
      </c>
      <c r="K249" s="779">
        <f>'FICHE 2-Budget'!K150</f>
        <v>0</v>
      </c>
      <c r="L249" s="779">
        <f>'FICHE 2-Budget'!L150</f>
        <v>0</v>
      </c>
      <c r="M249" s="981">
        <f t="shared" si="8"/>
        <v>0</v>
      </c>
      <c r="N249" s="992"/>
    </row>
    <row r="250" spans="1:14" s="315" customFormat="1" ht="15.5" outlineLevel="1" x14ac:dyDescent="0.35">
      <c r="A250" s="779">
        <f>'FICHE 2-Budget'!A151</f>
        <v>0</v>
      </c>
      <c r="B250" s="779">
        <f>'FICHE 2-Budget'!B151</f>
        <v>0</v>
      </c>
      <c r="C250" s="779">
        <f>'FICHE 2-Budget'!C151</f>
        <v>0</v>
      </c>
      <c r="D250" s="779">
        <f>'FICHE 2-Budget'!D151</f>
        <v>0</v>
      </c>
      <c r="E250" s="779">
        <f>'FICHE 2-Budget'!E151</f>
        <v>0</v>
      </c>
      <c r="F250" s="779">
        <f>'FICHE 2-Budget'!F151</f>
        <v>0</v>
      </c>
      <c r="G250" s="1164">
        <f>'FICHE 2-Budget'!G151</f>
        <v>0</v>
      </c>
      <c r="H250" s="1181">
        <f>'FICHE 2-Budget'!H151</f>
        <v>0</v>
      </c>
      <c r="I250" s="1170">
        <f>'FICHE 2-Budget'!I151</f>
        <v>0</v>
      </c>
      <c r="J250" s="1170">
        <f>'FICHE 2-Budget'!J151</f>
        <v>0</v>
      </c>
      <c r="K250" s="779">
        <f>'FICHE 2-Budget'!K151</f>
        <v>0</v>
      </c>
      <c r="L250" s="779">
        <f>'FICHE 2-Budget'!L151</f>
        <v>0</v>
      </c>
      <c r="M250" s="981">
        <f t="shared" si="8"/>
        <v>0</v>
      </c>
      <c r="N250" s="992"/>
    </row>
    <row r="251" spans="1:14" s="315" customFormat="1" ht="15.5" outlineLevel="1" x14ac:dyDescent="0.35">
      <c r="A251" s="779">
        <f>'FICHE 2-Budget'!A152</f>
        <v>0</v>
      </c>
      <c r="B251" s="779">
        <f>'FICHE 2-Budget'!B152</f>
        <v>0</v>
      </c>
      <c r="C251" s="779">
        <f>'FICHE 2-Budget'!C152</f>
        <v>0</v>
      </c>
      <c r="D251" s="779">
        <f>'FICHE 2-Budget'!D152</f>
        <v>0</v>
      </c>
      <c r="E251" s="779">
        <f>'FICHE 2-Budget'!E152</f>
        <v>0</v>
      </c>
      <c r="F251" s="779">
        <f>'FICHE 2-Budget'!F152</f>
        <v>0</v>
      </c>
      <c r="G251" s="1164">
        <f>'FICHE 2-Budget'!G152</f>
        <v>0</v>
      </c>
      <c r="H251" s="1181">
        <f>'FICHE 2-Budget'!H152</f>
        <v>0</v>
      </c>
      <c r="I251" s="1170">
        <f>'FICHE 2-Budget'!I152</f>
        <v>0</v>
      </c>
      <c r="J251" s="1170">
        <f>'FICHE 2-Budget'!J152</f>
        <v>0</v>
      </c>
      <c r="K251" s="779">
        <f>'FICHE 2-Budget'!K152</f>
        <v>0</v>
      </c>
      <c r="L251" s="779">
        <f>'FICHE 2-Budget'!L152</f>
        <v>0</v>
      </c>
      <c r="M251" s="981">
        <f t="shared" si="8"/>
        <v>0</v>
      </c>
      <c r="N251" s="992"/>
    </row>
    <row r="252" spans="1:14" s="315" customFormat="1" ht="15.5" outlineLevel="1" x14ac:dyDescent="0.35">
      <c r="A252" s="779">
        <f>'FICHE 2-Budget'!A153</f>
        <v>0</v>
      </c>
      <c r="B252" s="779">
        <f>'FICHE 2-Budget'!B153</f>
        <v>0</v>
      </c>
      <c r="C252" s="779">
        <f>'FICHE 2-Budget'!C153</f>
        <v>0</v>
      </c>
      <c r="D252" s="779">
        <f>'FICHE 2-Budget'!D153</f>
        <v>0</v>
      </c>
      <c r="E252" s="779">
        <f>'FICHE 2-Budget'!E153</f>
        <v>0</v>
      </c>
      <c r="F252" s="779">
        <f>'FICHE 2-Budget'!F153</f>
        <v>0</v>
      </c>
      <c r="G252" s="1164">
        <f>'FICHE 2-Budget'!G153</f>
        <v>0</v>
      </c>
      <c r="H252" s="1181">
        <f>'FICHE 2-Budget'!H153</f>
        <v>0</v>
      </c>
      <c r="I252" s="1170">
        <f>'FICHE 2-Budget'!I153</f>
        <v>0</v>
      </c>
      <c r="J252" s="1170">
        <f>'FICHE 2-Budget'!J153</f>
        <v>0</v>
      </c>
      <c r="K252" s="779">
        <f>'FICHE 2-Budget'!K153</f>
        <v>0</v>
      </c>
      <c r="L252" s="779">
        <f>'FICHE 2-Budget'!L153</f>
        <v>0</v>
      </c>
      <c r="M252" s="981">
        <f t="shared" si="8"/>
        <v>0</v>
      </c>
      <c r="N252" s="992"/>
    </row>
    <row r="253" spans="1:14" s="315" customFormat="1" ht="15.5" x14ac:dyDescent="0.35">
      <c r="A253" s="820" t="s">
        <v>490</v>
      </c>
      <c r="B253" s="821"/>
      <c r="C253" s="821"/>
      <c r="D253" s="821"/>
      <c r="E253" s="821"/>
      <c r="F253" s="822"/>
      <c r="G253" s="821"/>
      <c r="H253" s="1180">
        <f>SUM(H254:H260)</f>
        <v>0</v>
      </c>
      <c r="I253" s="995">
        <f t="shared" ref="I253:J253" si="9">SUM(I254:I260)</f>
        <v>0</v>
      </c>
      <c r="J253" s="995">
        <f t="shared" si="9"/>
        <v>0</v>
      </c>
      <c r="K253" s="824">
        <f>H253+J253+I253</f>
        <v>0</v>
      </c>
      <c r="L253" s="974"/>
      <c r="M253" s="984">
        <f>SUM(M254:M260)</f>
        <v>0</v>
      </c>
      <c r="N253" s="992"/>
    </row>
    <row r="254" spans="1:14" s="315" customFormat="1" ht="15.5" outlineLevel="1" x14ac:dyDescent="0.35">
      <c r="A254" s="779" t="str">
        <f>'FICHE 2-Budget'!A155</f>
        <v>QA Tester</v>
      </c>
      <c r="B254" s="779">
        <f>'FICHE 2-Budget'!B155</f>
        <v>0</v>
      </c>
      <c r="C254" s="779">
        <f>'FICHE 2-Budget'!C155</f>
        <v>0</v>
      </c>
      <c r="D254" s="779">
        <f>'FICHE 2-Budget'!D155</f>
        <v>0</v>
      </c>
      <c r="E254" s="779">
        <f>'FICHE 2-Budget'!E155</f>
        <v>0</v>
      </c>
      <c r="F254" s="779">
        <f>'FICHE 2-Budget'!F155</f>
        <v>0</v>
      </c>
      <c r="G254" s="1164">
        <f>'FICHE 2-Budget'!G155</f>
        <v>0</v>
      </c>
      <c r="H254" s="1181">
        <f>'FICHE 2-Budget'!H155</f>
        <v>0</v>
      </c>
      <c r="I254" s="1170">
        <f>'FICHE 2-Budget'!I155</f>
        <v>0</v>
      </c>
      <c r="J254" s="1170">
        <f>'FICHE 2-Budget'!J155</f>
        <v>0</v>
      </c>
      <c r="K254" s="779">
        <f>'FICHE 2-Budget'!K155</f>
        <v>0</v>
      </c>
      <c r="L254" s="779">
        <f>'FICHE 2-Budget'!L155</f>
        <v>0</v>
      </c>
      <c r="M254" s="981">
        <f>H254</f>
        <v>0</v>
      </c>
      <c r="N254" s="992"/>
    </row>
    <row r="255" spans="1:14" s="315" customFormat="1" ht="15.5" outlineLevel="1" x14ac:dyDescent="0.35">
      <c r="A255" s="779">
        <f>'FICHE 2-Budget'!A156</f>
        <v>0</v>
      </c>
      <c r="B255" s="779">
        <f>'FICHE 2-Budget'!B156</f>
        <v>0</v>
      </c>
      <c r="C255" s="779">
        <f>'FICHE 2-Budget'!C156</f>
        <v>0</v>
      </c>
      <c r="D255" s="779">
        <f>'FICHE 2-Budget'!D156</f>
        <v>0</v>
      </c>
      <c r="E255" s="779">
        <f>'FICHE 2-Budget'!E156</f>
        <v>0</v>
      </c>
      <c r="F255" s="779">
        <f>'FICHE 2-Budget'!F156</f>
        <v>0</v>
      </c>
      <c r="G255" s="1164">
        <f>'FICHE 2-Budget'!G156</f>
        <v>0</v>
      </c>
      <c r="H255" s="1181">
        <f>'FICHE 2-Budget'!H156</f>
        <v>0</v>
      </c>
      <c r="I255" s="1170">
        <f>'FICHE 2-Budget'!I156</f>
        <v>0</v>
      </c>
      <c r="J255" s="1170">
        <f>'FICHE 2-Budget'!J156</f>
        <v>0</v>
      </c>
      <c r="K255" s="779">
        <f>'FICHE 2-Budget'!K156</f>
        <v>0</v>
      </c>
      <c r="L255" s="779">
        <f>'FICHE 2-Budget'!L156</f>
        <v>0</v>
      </c>
      <c r="M255" s="981">
        <f t="shared" ref="M255:M260" si="10">H255</f>
        <v>0</v>
      </c>
      <c r="N255" s="992"/>
    </row>
    <row r="256" spans="1:14" s="315" customFormat="1" ht="15.5" outlineLevel="1" x14ac:dyDescent="0.35">
      <c r="A256" s="779" t="str">
        <f>'FICHE 2-Budget'!A157</f>
        <v>QA Engineer</v>
      </c>
      <c r="B256" s="779">
        <f>'FICHE 2-Budget'!B157</f>
        <v>0</v>
      </c>
      <c r="C256" s="779">
        <f>'FICHE 2-Budget'!C157</f>
        <v>0</v>
      </c>
      <c r="D256" s="779">
        <f>'FICHE 2-Budget'!D157</f>
        <v>0</v>
      </c>
      <c r="E256" s="779">
        <f>'FICHE 2-Budget'!E157</f>
        <v>0</v>
      </c>
      <c r="F256" s="779">
        <f>'FICHE 2-Budget'!F157</f>
        <v>0</v>
      </c>
      <c r="G256" s="1164">
        <f>'FICHE 2-Budget'!G157</f>
        <v>0</v>
      </c>
      <c r="H256" s="1181">
        <f>'FICHE 2-Budget'!H157</f>
        <v>0</v>
      </c>
      <c r="I256" s="1170">
        <f>'FICHE 2-Budget'!I157</f>
        <v>0</v>
      </c>
      <c r="J256" s="1170">
        <f>'FICHE 2-Budget'!J157</f>
        <v>0</v>
      </c>
      <c r="K256" s="779">
        <f>'FICHE 2-Budget'!K157</f>
        <v>0</v>
      </c>
      <c r="L256" s="779">
        <f>'FICHE 2-Budget'!L157</f>
        <v>0</v>
      </c>
      <c r="M256" s="981">
        <f t="shared" si="10"/>
        <v>0</v>
      </c>
      <c r="N256" s="992"/>
    </row>
    <row r="257" spans="1:14" s="315" customFormat="1" ht="15.5" outlineLevel="1" x14ac:dyDescent="0.35">
      <c r="A257" s="779">
        <f>'FICHE 2-Budget'!A158</f>
        <v>0</v>
      </c>
      <c r="B257" s="779">
        <f>'FICHE 2-Budget'!B158</f>
        <v>0</v>
      </c>
      <c r="C257" s="779">
        <f>'FICHE 2-Budget'!C158</f>
        <v>0</v>
      </c>
      <c r="D257" s="779">
        <f>'FICHE 2-Budget'!D158</f>
        <v>0</v>
      </c>
      <c r="E257" s="779">
        <f>'FICHE 2-Budget'!E158</f>
        <v>0</v>
      </c>
      <c r="F257" s="779">
        <f>'FICHE 2-Budget'!F158</f>
        <v>0</v>
      </c>
      <c r="G257" s="1164">
        <f>'FICHE 2-Budget'!G158</f>
        <v>0</v>
      </c>
      <c r="H257" s="1181">
        <f>'FICHE 2-Budget'!H158</f>
        <v>0</v>
      </c>
      <c r="I257" s="1170">
        <f>'FICHE 2-Budget'!I158</f>
        <v>0</v>
      </c>
      <c r="J257" s="1170">
        <f>'FICHE 2-Budget'!J158</f>
        <v>0</v>
      </c>
      <c r="K257" s="779">
        <f>'FICHE 2-Budget'!K158</f>
        <v>0</v>
      </c>
      <c r="L257" s="779">
        <f>'FICHE 2-Budget'!L158</f>
        <v>0</v>
      </c>
      <c r="M257" s="981">
        <f t="shared" si="10"/>
        <v>0</v>
      </c>
      <c r="N257" s="992"/>
    </row>
    <row r="258" spans="1:14" s="315" customFormat="1" ht="15.5" outlineLevel="1" x14ac:dyDescent="0.35">
      <c r="A258" s="779" t="str">
        <f>'FICHE 2-Budget'!A159</f>
        <v>Autre(s), non repris ci-avant : à préciser</v>
      </c>
      <c r="B258" s="779">
        <f>'FICHE 2-Budget'!B159</f>
        <v>0</v>
      </c>
      <c r="C258" s="779">
        <f>'FICHE 2-Budget'!C159</f>
        <v>0</v>
      </c>
      <c r="D258" s="779">
        <f>'FICHE 2-Budget'!D159</f>
        <v>0</v>
      </c>
      <c r="E258" s="779">
        <f>'FICHE 2-Budget'!E159</f>
        <v>0</v>
      </c>
      <c r="F258" s="779">
        <f>'FICHE 2-Budget'!F159</f>
        <v>0</v>
      </c>
      <c r="G258" s="1164">
        <f>'FICHE 2-Budget'!G159</f>
        <v>0</v>
      </c>
      <c r="H258" s="1181">
        <f>'FICHE 2-Budget'!H159</f>
        <v>0</v>
      </c>
      <c r="I258" s="1170">
        <f>'FICHE 2-Budget'!I159</f>
        <v>0</v>
      </c>
      <c r="J258" s="1170">
        <f>'FICHE 2-Budget'!J159</f>
        <v>0</v>
      </c>
      <c r="K258" s="779">
        <f>'FICHE 2-Budget'!K159</f>
        <v>0</v>
      </c>
      <c r="L258" s="779">
        <f>'FICHE 2-Budget'!L159</f>
        <v>0</v>
      </c>
      <c r="M258" s="981">
        <f t="shared" si="10"/>
        <v>0</v>
      </c>
      <c r="N258" s="992"/>
    </row>
    <row r="259" spans="1:14" s="315" customFormat="1" ht="15.5" outlineLevel="1" x14ac:dyDescent="0.35">
      <c r="A259" s="779">
        <f>'FICHE 2-Budget'!A160</f>
        <v>0</v>
      </c>
      <c r="B259" s="779">
        <f>'FICHE 2-Budget'!B160</f>
        <v>0</v>
      </c>
      <c r="C259" s="779">
        <f>'FICHE 2-Budget'!C160</f>
        <v>0</v>
      </c>
      <c r="D259" s="779">
        <f>'FICHE 2-Budget'!D160</f>
        <v>0</v>
      </c>
      <c r="E259" s="779">
        <f>'FICHE 2-Budget'!E160</f>
        <v>0</v>
      </c>
      <c r="F259" s="779">
        <f>'FICHE 2-Budget'!F160</f>
        <v>0</v>
      </c>
      <c r="G259" s="1164">
        <f>'FICHE 2-Budget'!G160</f>
        <v>0</v>
      </c>
      <c r="H259" s="1181">
        <f>'FICHE 2-Budget'!H160</f>
        <v>0</v>
      </c>
      <c r="I259" s="1170">
        <f>'FICHE 2-Budget'!I160</f>
        <v>0</v>
      </c>
      <c r="J259" s="1170">
        <f>'FICHE 2-Budget'!J160</f>
        <v>0</v>
      </c>
      <c r="K259" s="779">
        <f>'FICHE 2-Budget'!K160</f>
        <v>0</v>
      </c>
      <c r="L259" s="779">
        <f>'FICHE 2-Budget'!L160</f>
        <v>0</v>
      </c>
      <c r="M259" s="981">
        <f t="shared" si="10"/>
        <v>0</v>
      </c>
      <c r="N259" s="992"/>
    </row>
    <row r="260" spans="1:14" s="315" customFormat="1" ht="15.5" outlineLevel="1" x14ac:dyDescent="0.35">
      <c r="A260" s="779">
        <f>'FICHE 2-Budget'!A161</f>
        <v>0</v>
      </c>
      <c r="B260" s="779">
        <f>'FICHE 2-Budget'!B161</f>
        <v>0</v>
      </c>
      <c r="C260" s="779">
        <f>'FICHE 2-Budget'!C161</f>
        <v>0</v>
      </c>
      <c r="D260" s="779">
        <f>'FICHE 2-Budget'!D161</f>
        <v>0</v>
      </c>
      <c r="E260" s="779">
        <f>'FICHE 2-Budget'!E161</f>
        <v>0</v>
      </c>
      <c r="F260" s="779">
        <f>'FICHE 2-Budget'!F161</f>
        <v>0</v>
      </c>
      <c r="G260" s="1164">
        <f>'FICHE 2-Budget'!G161</f>
        <v>0</v>
      </c>
      <c r="H260" s="1181">
        <f>'FICHE 2-Budget'!H161</f>
        <v>0</v>
      </c>
      <c r="I260" s="1170">
        <f>'FICHE 2-Budget'!I161</f>
        <v>0</v>
      </c>
      <c r="J260" s="1170">
        <f>'FICHE 2-Budget'!J161</f>
        <v>0</v>
      </c>
      <c r="K260" s="779">
        <f>'FICHE 2-Budget'!K161</f>
        <v>0</v>
      </c>
      <c r="L260" s="779">
        <f>'FICHE 2-Budget'!L161</f>
        <v>0</v>
      </c>
      <c r="M260" s="981">
        <f t="shared" si="10"/>
        <v>0</v>
      </c>
      <c r="N260" s="992"/>
    </row>
    <row r="261" spans="1:14" s="315" customFormat="1" ht="15.5" x14ac:dyDescent="0.35">
      <c r="A261" s="806" t="s">
        <v>491</v>
      </c>
      <c r="B261" s="807"/>
      <c r="C261" s="807"/>
      <c r="D261" s="807"/>
      <c r="E261" s="808"/>
      <c r="F261" s="809"/>
      <c r="G261" s="1161"/>
      <c r="H261" s="1176">
        <f>SUM(H262:H264)</f>
        <v>0</v>
      </c>
      <c r="I261" s="993">
        <f t="shared" ref="I261:J261" si="11">SUM(I262:I264)</f>
        <v>0</v>
      </c>
      <c r="J261" s="993">
        <f t="shared" si="11"/>
        <v>0</v>
      </c>
      <c r="K261" s="811">
        <f>SUM(K262:K264)</f>
        <v>0</v>
      </c>
      <c r="L261" s="971"/>
      <c r="M261" s="980">
        <f>SUM(M262:M264)</f>
        <v>0</v>
      </c>
      <c r="N261" s="992"/>
    </row>
    <row r="262" spans="1:14" s="315" customFormat="1" ht="15.5" outlineLevel="1" x14ac:dyDescent="0.35">
      <c r="A262" s="792">
        <f>'FICHE 2-Budget'!A163</f>
        <v>0</v>
      </c>
      <c r="B262" s="792">
        <f>'FICHE 2-Budget'!B163</f>
        <v>0</v>
      </c>
      <c r="C262" s="792">
        <f>'FICHE 2-Budget'!C163</f>
        <v>0</v>
      </c>
      <c r="D262" s="792">
        <f>'FICHE 2-Budget'!D163</f>
        <v>0</v>
      </c>
      <c r="E262" s="792">
        <f>'FICHE 2-Budget'!E163</f>
        <v>0</v>
      </c>
      <c r="F262" s="792">
        <f>'FICHE 2-Budget'!F163</f>
        <v>0</v>
      </c>
      <c r="G262" s="1165">
        <f>'FICHE 2-Budget'!G163</f>
        <v>0</v>
      </c>
      <c r="H262" s="1182">
        <f>'FICHE 2-Budget'!H163</f>
        <v>0</v>
      </c>
      <c r="I262" s="1171">
        <f>'FICHE 2-Budget'!I163</f>
        <v>0</v>
      </c>
      <c r="J262" s="792">
        <f>'FICHE 2-Budget'!I163</f>
        <v>0</v>
      </c>
      <c r="K262" s="792">
        <f>'FICHE 2-Budget'!K163</f>
        <v>0</v>
      </c>
      <c r="L262" s="792">
        <f>'FICHE 2-Budget'!L163</f>
        <v>0</v>
      </c>
      <c r="M262" s="981">
        <f>H262</f>
        <v>0</v>
      </c>
      <c r="N262" s="992"/>
    </row>
    <row r="263" spans="1:14" s="315" customFormat="1" ht="15.5" outlineLevel="1" x14ac:dyDescent="0.35">
      <c r="A263" s="792">
        <f>'FICHE 2-Budget'!A164</f>
        <v>0</v>
      </c>
      <c r="B263" s="792">
        <f>'FICHE 2-Budget'!B164</f>
        <v>0</v>
      </c>
      <c r="C263" s="792">
        <f>'FICHE 2-Budget'!C164</f>
        <v>0</v>
      </c>
      <c r="D263" s="792">
        <f>'FICHE 2-Budget'!D164</f>
        <v>0</v>
      </c>
      <c r="E263" s="792">
        <f>'FICHE 2-Budget'!E164</f>
        <v>0</v>
      </c>
      <c r="F263" s="792">
        <f>'FICHE 2-Budget'!F164</f>
        <v>0</v>
      </c>
      <c r="G263" s="1165">
        <f>'FICHE 2-Budget'!G164</f>
        <v>0</v>
      </c>
      <c r="H263" s="1182">
        <f>'FICHE 2-Budget'!H164</f>
        <v>0</v>
      </c>
      <c r="I263" s="1171">
        <f>'FICHE 2-Budget'!I164</f>
        <v>0</v>
      </c>
      <c r="J263" s="792">
        <f>'FICHE 2-Budget'!I164</f>
        <v>0</v>
      </c>
      <c r="K263" s="792">
        <f>'FICHE 2-Budget'!K164</f>
        <v>0</v>
      </c>
      <c r="L263" s="792">
        <f>'FICHE 2-Budget'!L164</f>
        <v>0</v>
      </c>
      <c r="M263" s="981">
        <f t="shared" ref="M263:M264" si="12">H263</f>
        <v>0</v>
      </c>
      <c r="N263" s="992"/>
    </row>
    <row r="264" spans="1:14" s="315" customFormat="1" ht="15.5" outlineLevel="1" x14ac:dyDescent="0.35">
      <c r="A264" s="792">
        <f>'FICHE 2-Budget'!A165</f>
        <v>0</v>
      </c>
      <c r="B264" s="792">
        <f>'FICHE 2-Budget'!B165</f>
        <v>0</v>
      </c>
      <c r="C264" s="792">
        <f>'FICHE 2-Budget'!C165</f>
        <v>0</v>
      </c>
      <c r="D264" s="792">
        <f>'FICHE 2-Budget'!D165</f>
        <v>0</v>
      </c>
      <c r="E264" s="792">
        <f>'FICHE 2-Budget'!E165</f>
        <v>0</v>
      </c>
      <c r="F264" s="792">
        <f>'FICHE 2-Budget'!F165</f>
        <v>0</v>
      </c>
      <c r="G264" s="1165">
        <f>'FICHE 2-Budget'!G165</f>
        <v>0</v>
      </c>
      <c r="H264" s="1182">
        <f>'FICHE 2-Budget'!H165</f>
        <v>0</v>
      </c>
      <c r="I264" s="1171">
        <f>'FICHE 2-Budget'!I165</f>
        <v>0</v>
      </c>
      <c r="J264" s="792">
        <f>'FICHE 2-Budget'!I165</f>
        <v>0</v>
      </c>
      <c r="K264" s="792">
        <f>'FICHE 2-Budget'!K165</f>
        <v>0</v>
      </c>
      <c r="L264" s="792">
        <f>'FICHE 2-Budget'!L165</f>
        <v>0</v>
      </c>
      <c r="M264" s="981">
        <f t="shared" si="12"/>
        <v>0</v>
      </c>
      <c r="N264" s="992"/>
    </row>
    <row r="265" spans="1:14" s="315" customFormat="1" ht="20" x14ac:dyDescent="0.35">
      <c r="A265" s="838" t="s">
        <v>73</v>
      </c>
      <c r="B265" s="839"/>
      <c r="C265" s="839"/>
      <c r="D265" s="839"/>
      <c r="E265" s="840"/>
      <c r="F265" s="841"/>
      <c r="G265" s="840"/>
      <c r="H265" s="1183">
        <f>H152+H147+H261</f>
        <v>0</v>
      </c>
      <c r="I265" s="996">
        <f>I152+I147+I261</f>
        <v>0</v>
      </c>
      <c r="J265" s="996">
        <f>J152+J147+J261</f>
        <v>0</v>
      </c>
      <c r="K265" s="836">
        <f>K152+K147+K261</f>
        <v>0</v>
      </c>
      <c r="L265" s="975"/>
      <c r="M265" s="985">
        <f>M261+M152+M147</f>
        <v>0</v>
      </c>
      <c r="N265" s="319"/>
    </row>
    <row r="266" spans="1:14" s="315" customFormat="1" ht="15.5" x14ac:dyDescent="0.35">
      <c r="A266" s="854" t="s">
        <v>633</v>
      </c>
      <c r="B266" s="815"/>
      <c r="C266" s="815"/>
      <c r="D266" s="815"/>
      <c r="E266" s="816"/>
      <c r="F266" s="817"/>
      <c r="G266" s="816"/>
      <c r="H266" s="1184">
        <f>'FICHE 2-Budget'!H167</f>
        <v>0</v>
      </c>
      <c r="I266" s="1172">
        <f>'FICHE 2-Budget'!I167</f>
        <v>0</v>
      </c>
      <c r="J266" s="997">
        <f>'FICHE 2-Budget'!I167</f>
        <v>0</v>
      </c>
      <c r="K266" s="997">
        <f>'FICHE 2-Budget'!K167</f>
        <v>0</v>
      </c>
      <c r="L266" s="976" t="s">
        <v>495</v>
      </c>
      <c r="M266" s="986">
        <f>M265*0.15</f>
        <v>0</v>
      </c>
      <c r="N266" s="319"/>
    </row>
    <row r="267" spans="1:14" s="315" customFormat="1" ht="48" customHeight="1" x14ac:dyDescent="0.35">
      <c r="A267" s="814" t="s">
        <v>611</v>
      </c>
      <c r="B267" s="815"/>
      <c r="C267" s="815"/>
      <c r="D267" s="815"/>
      <c r="E267" s="816"/>
      <c r="F267" s="817"/>
      <c r="G267" s="816"/>
      <c r="H267" s="1185">
        <f>'FICHE 2-Budget'!H168</f>
        <v>0</v>
      </c>
      <c r="I267" s="1173">
        <f>'FICHE 2-Budget'!I168</f>
        <v>0</v>
      </c>
      <c r="J267" s="794">
        <f>'FICHE 2-Budget'!I168</f>
        <v>0</v>
      </c>
      <c r="K267" s="794">
        <f>'FICHE 2-Budget'!K168</f>
        <v>0</v>
      </c>
      <c r="L267" s="1149" t="str">
        <f>'FICHE 2-Budget'!L168</f>
        <v>Charge décaissée</v>
      </c>
      <c r="M267" s="1150"/>
    </row>
    <row r="268" spans="1:14" s="315" customFormat="1" ht="23.5" thickBot="1" x14ac:dyDescent="0.55000000000000004">
      <c r="A268" s="843" t="s">
        <v>492</v>
      </c>
      <c r="B268" s="844"/>
      <c r="C268" s="844"/>
      <c r="D268" s="844"/>
      <c r="E268" s="845"/>
      <c r="F268" s="846"/>
      <c r="G268" s="845"/>
      <c r="H268" s="1186">
        <f>H265+H266</f>
        <v>0</v>
      </c>
      <c r="I268" s="998">
        <f t="shared" ref="I268:K268" si="13">I265+I266</f>
        <v>0</v>
      </c>
      <c r="J268" s="998">
        <f t="shared" si="13"/>
        <v>0</v>
      </c>
      <c r="K268" s="848">
        <f t="shared" si="13"/>
        <v>0</v>
      </c>
      <c r="L268" s="977"/>
      <c r="M268" s="987">
        <f>M265+M266</f>
        <v>0</v>
      </c>
      <c r="N268" s="319"/>
    </row>
    <row r="269" spans="1:14" s="315" customFormat="1" ht="18.5" thickTop="1" x14ac:dyDescent="0.4">
      <c r="A269" s="325"/>
      <c r="B269" s="325"/>
      <c r="C269" s="325"/>
      <c r="D269" s="325"/>
      <c r="E269" s="326"/>
      <c r="F269" s="334"/>
      <c r="G269" s="326"/>
      <c r="H269" s="326"/>
      <c r="I269" s="326"/>
      <c r="J269" s="326"/>
      <c r="K269" s="327"/>
      <c r="L269" s="327"/>
      <c r="M269" s="320"/>
      <c r="N269" s="319"/>
    </row>
    <row r="270" spans="1:14" s="315" customFormat="1" ht="20.5" thickBot="1" x14ac:dyDescent="0.45">
      <c r="A270" s="328" t="s">
        <v>497</v>
      </c>
      <c r="B270" s="328"/>
      <c r="C270" s="328"/>
      <c r="D270" s="328"/>
      <c r="E270" s="328"/>
      <c r="F270" s="333"/>
      <c r="G270" s="328"/>
      <c r="H270" s="328"/>
      <c r="I270" s="328"/>
      <c r="J270" s="328"/>
      <c r="K270" s="328"/>
      <c r="L270" s="329"/>
      <c r="M270" s="318"/>
      <c r="N270" s="321"/>
    </row>
    <row r="271" spans="1:14" s="315" customFormat="1" ht="16" thickTop="1" x14ac:dyDescent="0.35">
      <c r="A271" s="902" t="s">
        <v>359</v>
      </c>
      <c r="B271" s="780" t="s">
        <v>360</v>
      </c>
      <c r="C271" s="780" t="s">
        <v>361</v>
      </c>
      <c r="D271" s="780" t="s">
        <v>514</v>
      </c>
      <c r="E271" s="780" t="s">
        <v>515</v>
      </c>
      <c r="F271" s="780" t="s">
        <v>516</v>
      </c>
      <c r="G271" s="969" t="s">
        <v>517</v>
      </c>
      <c r="H271" s="1174" t="s">
        <v>518</v>
      </c>
      <c r="I271" s="1166" t="s">
        <v>519</v>
      </c>
      <c r="J271" s="780" t="s">
        <v>520</v>
      </c>
      <c r="K271" s="780" t="s">
        <v>521</v>
      </c>
      <c r="L271" s="780" t="s">
        <v>571</v>
      </c>
      <c r="M271" s="978" t="s">
        <v>572</v>
      </c>
      <c r="N271" s="988" t="s">
        <v>623</v>
      </c>
    </row>
    <row r="272" spans="1:14" s="315" customFormat="1" ht="46.5" x14ac:dyDescent="0.35">
      <c r="A272" s="781" t="s">
        <v>221</v>
      </c>
      <c r="B272" s="781" t="s">
        <v>443</v>
      </c>
      <c r="C272" s="781" t="s">
        <v>473</v>
      </c>
      <c r="D272" s="781" t="s">
        <v>444</v>
      </c>
      <c r="E272" s="781" t="s">
        <v>381</v>
      </c>
      <c r="F272" s="782" t="s">
        <v>476</v>
      </c>
      <c r="G272" s="1160" t="s">
        <v>57</v>
      </c>
      <c r="H272" s="1175" t="s">
        <v>615</v>
      </c>
      <c r="I272" s="1167" t="s">
        <v>616</v>
      </c>
      <c r="J272" s="782" t="s">
        <v>617</v>
      </c>
      <c r="K272" s="781" t="s">
        <v>549</v>
      </c>
      <c r="L272" s="781" t="s">
        <v>61</v>
      </c>
      <c r="M272" s="979" t="s">
        <v>570</v>
      </c>
      <c r="N272" s="989" t="s">
        <v>573</v>
      </c>
    </row>
    <row r="273" spans="1:14" s="315" customFormat="1" ht="15.5" x14ac:dyDescent="0.35">
      <c r="A273" s="855" t="s">
        <v>483</v>
      </c>
      <c r="B273" s="856"/>
      <c r="C273" s="856"/>
      <c r="D273" s="856"/>
      <c r="E273" s="857"/>
      <c r="F273" s="858"/>
      <c r="G273" s="856"/>
      <c r="H273" s="1189">
        <f>SUM(H274:H277)</f>
        <v>0</v>
      </c>
      <c r="I273" s="811">
        <f>SUM(I274:I277)</f>
        <v>0</v>
      </c>
      <c r="J273" s="811">
        <f>SUM(J274:J277)</f>
        <v>0</v>
      </c>
      <c r="K273" s="812">
        <f>H273+J273</f>
        <v>0</v>
      </c>
      <c r="L273" s="813"/>
      <c r="M273" s="980">
        <f>M274+M275</f>
        <v>0</v>
      </c>
      <c r="N273" s="990"/>
    </row>
    <row r="274" spans="1:14" s="315" customFormat="1" ht="15.5" outlineLevel="1" x14ac:dyDescent="0.35">
      <c r="A274" s="792" t="str">
        <f>'FICHE 2-Budget'!A175</f>
        <v>Achat de droits</v>
      </c>
      <c r="B274" s="792">
        <f>'FICHE 2-Budget'!B175</f>
        <v>0</v>
      </c>
      <c r="C274" s="792">
        <f>'FICHE 2-Budget'!C175</f>
        <v>0</v>
      </c>
      <c r="D274" s="792">
        <f>'FICHE 2-Budget'!D175</f>
        <v>0</v>
      </c>
      <c r="E274" s="792">
        <f>'FICHE 2-Budget'!E175</f>
        <v>0</v>
      </c>
      <c r="F274" s="792">
        <f>'FICHE 2-Budget'!F175</f>
        <v>0</v>
      </c>
      <c r="G274" s="1165">
        <f>'FICHE 2-Budget'!G175</f>
        <v>0</v>
      </c>
      <c r="H274" s="1182">
        <f>'FICHE 2-Budget'!H175</f>
        <v>0</v>
      </c>
      <c r="I274" s="1171">
        <f>'FICHE 2-Budget'!I175</f>
        <v>0</v>
      </c>
      <c r="J274" s="1171">
        <f>'FICHE 2-Budget'!J175</f>
        <v>0</v>
      </c>
      <c r="K274" s="792">
        <f>'FICHE 2-Budget'!K175</f>
        <v>0</v>
      </c>
      <c r="L274" s="792">
        <f>'FICHE 2-Budget'!L175</f>
        <v>0</v>
      </c>
      <c r="M274" s="1002">
        <f>H274</f>
        <v>0</v>
      </c>
      <c r="N274" s="1003"/>
    </row>
    <row r="275" spans="1:14" s="315" customFormat="1" ht="15.5" outlineLevel="1" x14ac:dyDescent="0.35">
      <c r="A275" s="792" t="str">
        <f>'FICHE 2-Budget'!A176</f>
        <v>Autre(s), non repris ci-avant : à préciser</v>
      </c>
      <c r="B275" s="792">
        <f>'FICHE 2-Budget'!B176</f>
        <v>0</v>
      </c>
      <c r="C275" s="792">
        <f>'FICHE 2-Budget'!C176</f>
        <v>0</v>
      </c>
      <c r="D275" s="792">
        <f>'FICHE 2-Budget'!D176</f>
        <v>0</v>
      </c>
      <c r="E275" s="792">
        <f>'FICHE 2-Budget'!E176</f>
        <v>0</v>
      </c>
      <c r="F275" s="792">
        <f>'FICHE 2-Budget'!F176</f>
        <v>0</v>
      </c>
      <c r="G275" s="1165">
        <f>'FICHE 2-Budget'!G176</f>
        <v>0</v>
      </c>
      <c r="H275" s="1182">
        <f>'FICHE 2-Budget'!H176</f>
        <v>0</v>
      </c>
      <c r="I275" s="1171">
        <f>'FICHE 2-Budget'!I176</f>
        <v>0</v>
      </c>
      <c r="J275" s="1171">
        <f>'FICHE 2-Budget'!J176</f>
        <v>0</v>
      </c>
      <c r="K275" s="792">
        <f>'FICHE 2-Budget'!K176</f>
        <v>0</v>
      </c>
      <c r="L275" s="792">
        <f>'FICHE 2-Budget'!L176</f>
        <v>0</v>
      </c>
      <c r="M275" s="1002">
        <f t="shared" ref="M275:M277" si="14">H275</f>
        <v>0</v>
      </c>
      <c r="N275" s="1003"/>
    </row>
    <row r="276" spans="1:14" s="315" customFormat="1" ht="15.5" outlineLevel="1" x14ac:dyDescent="0.35">
      <c r="A276" s="792">
        <f>'FICHE 2-Budget'!A177</f>
        <v>0</v>
      </c>
      <c r="B276" s="792">
        <f>'FICHE 2-Budget'!B177</f>
        <v>0</v>
      </c>
      <c r="C276" s="792">
        <f>'FICHE 2-Budget'!C177</f>
        <v>0</v>
      </c>
      <c r="D276" s="792">
        <f>'FICHE 2-Budget'!D177</f>
        <v>0</v>
      </c>
      <c r="E276" s="792">
        <f>'FICHE 2-Budget'!E177</f>
        <v>0</v>
      </c>
      <c r="F276" s="792">
        <f>'FICHE 2-Budget'!F177</f>
        <v>0</v>
      </c>
      <c r="G276" s="1165">
        <f>'FICHE 2-Budget'!G177</f>
        <v>0</v>
      </c>
      <c r="H276" s="1182">
        <f>'FICHE 2-Budget'!H177</f>
        <v>0</v>
      </c>
      <c r="I276" s="1171">
        <f>'FICHE 2-Budget'!I177</f>
        <v>0</v>
      </c>
      <c r="J276" s="1171">
        <f>'FICHE 2-Budget'!J177</f>
        <v>0</v>
      </c>
      <c r="K276" s="792">
        <f>'FICHE 2-Budget'!K177</f>
        <v>0</v>
      </c>
      <c r="L276" s="792">
        <f>'FICHE 2-Budget'!L177</f>
        <v>0</v>
      </c>
      <c r="M276" s="1002">
        <f t="shared" si="14"/>
        <v>0</v>
      </c>
      <c r="N276" s="1003"/>
    </row>
    <row r="277" spans="1:14" s="315" customFormat="1" ht="15.5" outlineLevel="1" x14ac:dyDescent="0.35">
      <c r="A277" s="792">
        <f>'FICHE 2-Budget'!A178</f>
        <v>0</v>
      </c>
      <c r="B277" s="792">
        <f>'FICHE 2-Budget'!B178</f>
        <v>0</v>
      </c>
      <c r="C277" s="792">
        <f>'FICHE 2-Budget'!C178</f>
        <v>0</v>
      </c>
      <c r="D277" s="792">
        <f>'FICHE 2-Budget'!D178</f>
        <v>0</v>
      </c>
      <c r="E277" s="792">
        <f>'FICHE 2-Budget'!E178</f>
        <v>0</v>
      </c>
      <c r="F277" s="792">
        <f>'FICHE 2-Budget'!F178</f>
        <v>0</v>
      </c>
      <c r="G277" s="1165">
        <f>'FICHE 2-Budget'!G178</f>
        <v>0</v>
      </c>
      <c r="H277" s="1182">
        <f>'FICHE 2-Budget'!H178</f>
        <v>0</v>
      </c>
      <c r="I277" s="1171">
        <f>'FICHE 2-Budget'!I178</f>
        <v>0</v>
      </c>
      <c r="J277" s="1171">
        <f>'FICHE 2-Budget'!J178</f>
        <v>0</v>
      </c>
      <c r="K277" s="792">
        <f>'FICHE 2-Budget'!K178</f>
        <v>0</v>
      </c>
      <c r="L277" s="792">
        <f>'FICHE 2-Budget'!L178</f>
        <v>0</v>
      </c>
      <c r="M277" s="1002">
        <f t="shared" si="14"/>
        <v>0</v>
      </c>
      <c r="N277" s="1003"/>
    </row>
    <row r="278" spans="1:14" s="315" customFormat="1" ht="15.5" x14ac:dyDescent="0.35">
      <c r="A278" s="860" t="s">
        <v>484</v>
      </c>
      <c r="B278" s="856"/>
      <c r="C278" s="856"/>
      <c r="D278" s="856"/>
      <c r="E278" s="857"/>
      <c r="F278" s="858"/>
      <c r="G278" s="856"/>
      <c r="H278" s="1189">
        <f>H279+H298+H322+H341+H361+H377</f>
        <v>0</v>
      </c>
      <c r="I278" s="1198">
        <f>I279+I298+I322+I341+I361+I377</f>
        <v>0</v>
      </c>
      <c r="J278" s="1187">
        <f>J279+J298+J322+J341+J361+J377</f>
        <v>0</v>
      </c>
      <c r="K278" s="811">
        <f>K279+K298+K322+K341+K361+K377</f>
        <v>0</v>
      </c>
      <c r="L278" s="813"/>
      <c r="M278" s="980">
        <f>M279+M298+M322+M341+M361+M377+M385</f>
        <v>0</v>
      </c>
      <c r="N278" s="990"/>
    </row>
    <row r="279" spans="1:14" s="315" customFormat="1" ht="15.5" x14ac:dyDescent="0.35">
      <c r="A279" s="799" t="s">
        <v>485</v>
      </c>
      <c r="B279" s="830"/>
      <c r="C279" s="830"/>
      <c r="D279" s="830"/>
      <c r="E279" s="831"/>
      <c r="F279" s="832"/>
      <c r="G279" s="1145"/>
      <c r="H279" s="1190">
        <f>SUM(H280:H297)</f>
        <v>0</v>
      </c>
      <c r="I279" s="834">
        <f>SUM(I280:I297)</f>
        <v>0</v>
      </c>
      <c r="J279" s="834">
        <f>SUM(J280:J297)</f>
        <v>0</v>
      </c>
      <c r="K279" s="834">
        <f>H279+J279</f>
        <v>0</v>
      </c>
      <c r="L279" s="835"/>
      <c r="M279" s="982">
        <f>SUM(M280:M297)</f>
        <v>0</v>
      </c>
      <c r="N279" s="990"/>
    </row>
    <row r="280" spans="1:14" s="315" customFormat="1" ht="15.5" outlineLevel="1" x14ac:dyDescent="0.35">
      <c r="A280" s="791" t="str">
        <f>'FICHE 2-Budget'!A181</f>
        <v>Producer / Project Manager</v>
      </c>
      <c r="B280" s="791">
        <f>'FICHE 2-Budget'!B181</f>
        <v>0</v>
      </c>
      <c r="C280" s="791">
        <f>'FICHE 2-Budget'!C181</f>
        <v>0</v>
      </c>
      <c r="D280" s="791">
        <f>'FICHE 2-Budget'!D181</f>
        <v>0</v>
      </c>
      <c r="E280" s="791">
        <f>'FICHE 2-Budget'!E181</f>
        <v>0</v>
      </c>
      <c r="F280" s="791">
        <f>'FICHE 2-Budget'!F181</f>
        <v>0</v>
      </c>
      <c r="G280" s="1163">
        <f>'FICHE 2-Budget'!G181</f>
        <v>0</v>
      </c>
      <c r="H280" s="1179">
        <f>'FICHE 2-Budget'!H181</f>
        <v>0</v>
      </c>
      <c r="I280" s="1169">
        <f>'FICHE 2-Budget'!I181</f>
        <v>0</v>
      </c>
      <c r="J280" s="791">
        <f>'FICHE 2-Budget'!I181</f>
        <v>0</v>
      </c>
      <c r="K280" s="791">
        <f>'FICHE 2-Budget'!K181</f>
        <v>0</v>
      </c>
      <c r="L280" s="791">
        <f>'FICHE 2-Budget'!L181</f>
        <v>0</v>
      </c>
      <c r="M280" s="981">
        <f>H280</f>
        <v>0</v>
      </c>
      <c r="N280" s="990"/>
    </row>
    <row r="281" spans="1:14" s="315" customFormat="1" ht="15.5" outlineLevel="1" x14ac:dyDescent="0.35">
      <c r="A281" s="791">
        <f>'FICHE 2-Budget'!A182</f>
        <v>0</v>
      </c>
      <c r="B281" s="791">
        <f>'FICHE 2-Budget'!B182</f>
        <v>0</v>
      </c>
      <c r="C281" s="791">
        <f>'FICHE 2-Budget'!C182</f>
        <v>0</v>
      </c>
      <c r="D281" s="791">
        <f>'FICHE 2-Budget'!D182</f>
        <v>0</v>
      </c>
      <c r="E281" s="791">
        <f>'FICHE 2-Budget'!E182</f>
        <v>0</v>
      </c>
      <c r="F281" s="791">
        <f>'FICHE 2-Budget'!F182</f>
        <v>0</v>
      </c>
      <c r="G281" s="1163">
        <f>'FICHE 2-Budget'!G182</f>
        <v>0</v>
      </c>
      <c r="H281" s="1179">
        <f>'FICHE 2-Budget'!H182</f>
        <v>0</v>
      </c>
      <c r="I281" s="1169">
        <f>'FICHE 2-Budget'!I182</f>
        <v>0</v>
      </c>
      <c r="J281" s="791">
        <f>'FICHE 2-Budget'!I182</f>
        <v>0</v>
      </c>
      <c r="K281" s="791">
        <f>'FICHE 2-Budget'!K182</f>
        <v>0</v>
      </c>
      <c r="L281" s="791">
        <f>'FICHE 2-Budget'!L182</f>
        <v>0</v>
      </c>
      <c r="M281" s="981">
        <f t="shared" ref="M281:M297" si="15">H281</f>
        <v>0</v>
      </c>
      <c r="N281" s="990"/>
    </row>
    <row r="282" spans="1:14" s="315" customFormat="1" ht="15.5" outlineLevel="1" x14ac:dyDescent="0.35">
      <c r="A282" s="791" t="str">
        <f>'FICHE 2-Budget'!A184</f>
        <v>Product Manager</v>
      </c>
      <c r="B282" s="791">
        <f>'FICHE 2-Budget'!B184</f>
        <v>0</v>
      </c>
      <c r="C282" s="791">
        <f>'FICHE 2-Budget'!C184</f>
        <v>0</v>
      </c>
      <c r="D282" s="791">
        <f>'FICHE 2-Budget'!D184</f>
        <v>0</v>
      </c>
      <c r="E282" s="791">
        <f>'FICHE 2-Budget'!E184</f>
        <v>0</v>
      </c>
      <c r="F282" s="791">
        <f>'FICHE 2-Budget'!F184</f>
        <v>0</v>
      </c>
      <c r="G282" s="1163">
        <f>'FICHE 2-Budget'!G184</f>
        <v>0</v>
      </c>
      <c r="H282" s="1179">
        <f>'FICHE 2-Budget'!H184</f>
        <v>0</v>
      </c>
      <c r="I282" s="1169">
        <f>'FICHE 2-Budget'!I184</f>
        <v>0</v>
      </c>
      <c r="J282" s="791">
        <f>'FICHE 2-Budget'!I184</f>
        <v>0</v>
      </c>
      <c r="K282" s="791">
        <f>'FICHE 2-Budget'!K184</f>
        <v>0</v>
      </c>
      <c r="L282" s="791">
        <f>'FICHE 2-Budget'!L184</f>
        <v>0</v>
      </c>
      <c r="M282" s="981">
        <f t="shared" si="15"/>
        <v>0</v>
      </c>
      <c r="N282" s="990"/>
    </row>
    <row r="283" spans="1:14" s="315" customFormat="1" ht="15.5" outlineLevel="1" x14ac:dyDescent="0.35">
      <c r="A283" s="791">
        <f>'FICHE 2-Budget'!A185</f>
        <v>0</v>
      </c>
      <c r="B283" s="791">
        <f>'FICHE 2-Budget'!B185</f>
        <v>0</v>
      </c>
      <c r="C283" s="791">
        <f>'FICHE 2-Budget'!C185</f>
        <v>0</v>
      </c>
      <c r="D283" s="791">
        <f>'FICHE 2-Budget'!D185</f>
        <v>0</v>
      </c>
      <c r="E283" s="791">
        <f>'FICHE 2-Budget'!E185</f>
        <v>0</v>
      </c>
      <c r="F283" s="791">
        <f>'FICHE 2-Budget'!F185</f>
        <v>0</v>
      </c>
      <c r="G283" s="1163">
        <f>'FICHE 2-Budget'!G185</f>
        <v>0</v>
      </c>
      <c r="H283" s="1179">
        <f>'FICHE 2-Budget'!H185</f>
        <v>0</v>
      </c>
      <c r="I283" s="1169">
        <f>'FICHE 2-Budget'!I185</f>
        <v>0</v>
      </c>
      <c r="J283" s="791">
        <f>'FICHE 2-Budget'!I185</f>
        <v>0</v>
      </c>
      <c r="K283" s="791">
        <f>'FICHE 2-Budget'!K185</f>
        <v>0</v>
      </c>
      <c r="L283" s="791">
        <f>'FICHE 2-Budget'!L185</f>
        <v>0</v>
      </c>
      <c r="M283" s="981">
        <f t="shared" si="15"/>
        <v>0</v>
      </c>
      <c r="N283" s="990"/>
    </row>
    <row r="284" spans="1:14" s="315" customFormat="1" ht="15.5" outlineLevel="1" x14ac:dyDescent="0.35">
      <c r="A284" s="791" t="str">
        <f>'FICHE 2-Budget'!A186</f>
        <v>Lead Designer</v>
      </c>
      <c r="B284" s="791">
        <f>'FICHE 2-Budget'!B186</f>
        <v>0</v>
      </c>
      <c r="C284" s="791">
        <f>'FICHE 2-Budget'!C186</f>
        <v>0</v>
      </c>
      <c r="D284" s="791">
        <f>'FICHE 2-Budget'!D186</f>
        <v>0</v>
      </c>
      <c r="E284" s="791">
        <f>'FICHE 2-Budget'!E186</f>
        <v>0</v>
      </c>
      <c r="F284" s="791">
        <f>'FICHE 2-Budget'!F186</f>
        <v>0</v>
      </c>
      <c r="G284" s="1163">
        <f>'FICHE 2-Budget'!G186</f>
        <v>0</v>
      </c>
      <c r="H284" s="1179">
        <f>'FICHE 2-Budget'!H186</f>
        <v>0</v>
      </c>
      <c r="I284" s="1169">
        <f>'FICHE 2-Budget'!I186</f>
        <v>0</v>
      </c>
      <c r="J284" s="791">
        <f>'FICHE 2-Budget'!I186</f>
        <v>0</v>
      </c>
      <c r="K284" s="791">
        <f>'FICHE 2-Budget'!K186</f>
        <v>0</v>
      </c>
      <c r="L284" s="791">
        <f>'FICHE 2-Budget'!L186</f>
        <v>0</v>
      </c>
      <c r="M284" s="981">
        <f t="shared" si="15"/>
        <v>0</v>
      </c>
      <c r="N284" s="990"/>
    </row>
    <row r="285" spans="1:14" s="315" customFormat="1" ht="15.5" outlineLevel="1" x14ac:dyDescent="0.35">
      <c r="A285" s="791">
        <f>'FICHE 2-Budget'!A187</f>
        <v>0</v>
      </c>
      <c r="B285" s="791">
        <f>'FICHE 2-Budget'!B187</f>
        <v>0</v>
      </c>
      <c r="C285" s="791">
        <f>'FICHE 2-Budget'!C187</f>
        <v>0</v>
      </c>
      <c r="D285" s="791">
        <f>'FICHE 2-Budget'!D187</f>
        <v>0</v>
      </c>
      <c r="E285" s="791">
        <f>'FICHE 2-Budget'!E187</f>
        <v>0</v>
      </c>
      <c r="F285" s="791">
        <f>'FICHE 2-Budget'!F187</f>
        <v>0</v>
      </c>
      <c r="G285" s="1163">
        <f>'FICHE 2-Budget'!G187</f>
        <v>0</v>
      </c>
      <c r="H285" s="1179">
        <f>'FICHE 2-Budget'!H187</f>
        <v>0</v>
      </c>
      <c r="I285" s="1169">
        <f>'FICHE 2-Budget'!I187</f>
        <v>0</v>
      </c>
      <c r="J285" s="791">
        <f>'FICHE 2-Budget'!I187</f>
        <v>0</v>
      </c>
      <c r="K285" s="791">
        <f>'FICHE 2-Budget'!K187</f>
        <v>0</v>
      </c>
      <c r="L285" s="791">
        <f>'FICHE 2-Budget'!L187</f>
        <v>0</v>
      </c>
      <c r="M285" s="981">
        <f t="shared" si="15"/>
        <v>0</v>
      </c>
      <c r="N285" s="990"/>
    </row>
    <row r="286" spans="1:14" s="315" customFormat="1" ht="15.5" outlineLevel="1" x14ac:dyDescent="0.35">
      <c r="A286" s="791" t="str">
        <f>'FICHE 2-Budget'!A188</f>
        <v>Lead programmer/developer</v>
      </c>
      <c r="B286" s="791">
        <f>'FICHE 2-Budget'!B188</f>
        <v>0</v>
      </c>
      <c r="C286" s="791">
        <f>'FICHE 2-Budget'!C188</f>
        <v>0</v>
      </c>
      <c r="D286" s="791">
        <f>'FICHE 2-Budget'!D188</f>
        <v>0</v>
      </c>
      <c r="E286" s="791">
        <f>'FICHE 2-Budget'!E188</f>
        <v>0</v>
      </c>
      <c r="F286" s="791">
        <f>'FICHE 2-Budget'!F188</f>
        <v>0</v>
      </c>
      <c r="G286" s="1163">
        <f>'FICHE 2-Budget'!G188</f>
        <v>0</v>
      </c>
      <c r="H286" s="1179">
        <f>'FICHE 2-Budget'!H188</f>
        <v>0</v>
      </c>
      <c r="I286" s="1169">
        <f>'FICHE 2-Budget'!I188</f>
        <v>0</v>
      </c>
      <c r="J286" s="791">
        <f>'FICHE 2-Budget'!I188</f>
        <v>0</v>
      </c>
      <c r="K286" s="791">
        <f>'FICHE 2-Budget'!K188</f>
        <v>0</v>
      </c>
      <c r="L286" s="791">
        <f>'FICHE 2-Budget'!L188</f>
        <v>0</v>
      </c>
      <c r="M286" s="981">
        <f t="shared" si="15"/>
        <v>0</v>
      </c>
      <c r="N286" s="990"/>
    </row>
    <row r="287" spans="1:14" s="315" customFormat="1" ht="15.5" outlineLevel="1" x14ac:dyDescent="0.35">
      <c r="A287" s="791">
        <f>'FICHE 2-Budget'!A189</f>
        <v>0</v>
      </c>
      <c r="B287" s="791">
        <f>'FICHE 2-Budget'!B189</f>
        <v>0</v>
      </c>
      <c r="C287" s="791">
        <f>'FICHE 2-Budget'!C189</f>
        <v>0</v>
      </c>
      <c r="D287" s="791">
        <f>'FICHE 2-Budget'!D189</f>
        <v>0</v>
      </c>
      <c r="E287" s="791">
        <f>'FICHE 2-Budget'!E189</f>
        <v>0</v>
      </c>
      <c r="F287" s="791">
        <f>'FICHE 2-Budget'!F189</f>
        <v>0</v>
      </c>
      <c r="G287" s="1163">
        <f>'FICHE 2-Budget'!G189</f>
        <v>0</v>
      </c>
      <c r="H287" s="1179">
        <f>'FICHE 2-Budget'!H189</f>
        <v>0</v>
      </c>
      <c r="I287" s="1169">
        <f>'FICHE 2-Budget'!I189</f>
        <v>0</v>
      </c>
      <c r="J287" s="791">
        <f>'FICHE 2-Budget'!I189</f>
        <v>0</v>
      </c>
      <c r="K287" s="791">
        <f>'FICHE 2-Budget'!K189</f>
        <v>0</v>
      </c>
      <c r="L287" s="791">
        <f>'FICHE 2-Budget'!L189</f>
        <v>0</v>
      </c>
      <c r="M287" s="981">
        <f t="shared" si="15"/>
        <v>0</v>
      </c>
      <c r="N287" s="990"/>
    </row>
    <row r="288" spans="1:14" s="315" customFormat="1" ht="15.5" outlineLevel="1" x14ac:dyDescent="0.35">
      <c r="A288" s="791" t="str">
        <f>'FICHE 2-Budget'!A190</f>
        <v>Lead Artist</v>
      </c>
      <c r="B288" s="791">
        <f>'FICHE 2-Budget'!B190</f>
        <v>0</v>
      </c>
      <c r="C288" s="791">
        <f>'FICHE 2-Budget'!C190</f>
        <v>0</v>
      </c>
      <c r="D288" s="791">
        <f>'FICHE 2-Budget'!D190</f>
        <v>0</v>
      </c>
      <c r="E288" s="791">
        <f>'FICHE 2-Budget'!E190</f>
        <v>0</v>
      </c>
      <c r="F288" s="791">
        <f>'FICHE 2-Budget'!F190</f>
        <v>0</v>
      </c>
      <c r="G288" s="1163">
        <f>'FICHE 2-Budget'!G190</f>
        <v>0</v>
      </c>
      <c r="H288" s="1179">
        <f>'FICHE 2-Budget'!H190</f>
        <v>0</v>
      </c>
      <c r="I288" s="1169">
        <f>'FICHE 2-Budget'!I190</f>
        <v>0</v>
      </c>
      <c r="J288" s="791">
        <f>'FICHE 2-Budget'!I190</f>
        <v>0</v>
      </c>
      <c r="K288" s="791">
        <f>'FICHE 2-Budget'!K190</f>
        <v>0</v>
      </c>
      <c r="L288" s="791">
        <f>'FICHE 2-Budget'!L190</f>
        <v>0</v>
      </c>
      <c r="M288" s="981">
        <f t="shared" si="15"/>
        <v>0</v>
      </c>
      <c r="N288" s="990"/>
    </row>
    <row r="289" spans="1:14" s="315" customFormat="1" ht="15.5" outlineLevel="1" x14ac:dyDescent="0.35">
      <c r="A289" s="791">
        <f>'FICHE 2-Budget'!A191</f>
        <v>0</v>
      </c>
      <c r="B289" s="791">
        <f>'FICHE 2-Budget'!B191</f>
        <v>0</v>
      </c>
      <c r="C289" s="791">
        <f>'FICHE 2-Budget'!C191</f>
        <v>0</v>
      </c>
      <c r="D289" s="791">
        <f>'FICHE 2-Budget'!D191</f>
        <v>0</v>
      </c>
      <c r="E289" s="791">
        <f>'FICHE 2-Budget'!E191</f>
        <v>0</v>
      </c>
      <c r="F289" s="791">
        <f>'FICHE 2-Budget'!F191</f>
        <v>0</v>
      </c>
      <c r="G289" s="1163">
        <f>'FICHE 2-Budget'!G191</f>
        <v>0</v>
      </c>
      <c r="H289" s="1179">
        <f>'FICHE 2-Budget'!H191</f>
        <v>0</v>
      </c>
      <c r="I289" s="1169">
        <f>'FICHE 2-Budget'!I191</f>
        <v>0</v>
      </c>
      <c r="J289" s="791">
        <f>'FICHE 2-Budget'!I191</f>
        <v>0</v>
      </c>
      <c r="K289" s="791">
        <f>'FICHE 2-Budget'!K191</f>
        <v>0</v>
      </c>
      <c r="L289" s="791">
        <f>'FICHE 2-Budget'!L191</f>
        <v>0</v>
      </c>
      <c r="M289" s="981">
        <f t="shared" si="15"/>
        <v>0</v>
      </c>
      <c r="N289" s="990"/>
    </row>
    <row r="290" spans="1:14" s="315" customFormat="1" ht="15.5" outlineLevel="1" x14ac:dyDescent="0.35">
      <c r="A290" s="791" t="str">
        <f>'FICHE 2-Budget'!A192</f>
        <v xml:space="preserve">Lead Audio Designer </v>
      </c>
      <c r="B290" s="791">
        <f>'FICHE 2-Budget'!B192</f>
        <v>0</v>
      </c>
      <c r="C290" s="791">
        <f>'FICHE 2-Budget'!C192</f>
        <v>0</v>
      </c>
      <c r="D290" s="791">
        <f>'FICHE 2-Budget'!D192</f>
        <v>0</v>
      </c>
      <c r="E290" s="791">
        <f>'FICHE 2-Budget'!E192</f>
        <v>0</v>
      </c>
      <c r="F290" s="791">
        <f>'FICHE 2-Budget'!F192</f>
        <v>0</v>
      </c>
      <c r="G290" s="1163">
        <f>'FICHE 2-Budget'!G192</f>
        <v>0</v>
      </c>
      <c r="H290" s="1179">
        <f>'FICHE 2-Budget'!H192</f>
        <v>0</v>
      </c>
      <c r="I290" s="1169">
        <f>'FICHE 2-Budget'!I192</f>
        <v>0</v>
      </c>
      <c r="J290" s="791">
        <f>'FICHE 2-Budget'!I192</f>
        <v>0</v>
      </c>
      <c r="K290" s="791">
        <f>'FICHE 2-Budget'!K192</f>
        <v>0</v>
      </c>
      <c r="L290" s="791">
        <f>'FICHE 2-Budget'!L192</f>
        <v>0</v>
      </c>
      <c r="M290" s="981">
        <f t="shared" si="15"/>
        <v>0</v>
      </c>
      <c r="N290" s="990"/>
    </row>
    <row r="291" spans="1:14" s="315" customFormat="1" ht="15.5" outlineLevel="1" x14ac:dyDescent="0.35">
      <c r="A291" s="791">
        <f>'FICHE 2-Budget'!A193</f>
        <v>0</v>
      </c>
      <c r="B291" s="791">
        <f>'FICHE 2-Budget'!B193</f>
        <v>0</v>
      </c>
      <c r="C291" s="791">
        <f>'FICHE 2-Budget'!C193</f>
        <v>0</v>
      </c>
      <c r="D291" s="791">
        <f>'FICHE 2-Budget'!D193</f>
        <v>0</v>
      </c>
      <c r="E291" s="791">
        <f>'FICHE 2-Budget'!E193</f>
        <v>0</v>
      </c>
      <c r="F291" s="791">
        <f>'FICHE 2-Budget'!F193</f>
        <v>0</v>
      </c>
      <c r="G291" s="1163">
        <f>'FICHE 2-Budget'!G193</f>
        <v>0</v>
      </c>
      <c r="H291" s="1179">
        <f>'FICHE 2-Budget'!H193</f>
        <v>0</v>
      </c>
      <c r="I291" s="1169">
        <f>'FICHE 2-Budget'!I193</f>
        <v>0</v>
      </c>
      <c r="J291" s="791">
        <f>'FICHE 2-Budget'!I193</f>
        <v>0</v>
      </c>
      <c r="K291" s="791">
        <f>'FICHE 2-Budget'!K193</f>
        <v>0</v>
      </c>
      <c r="L291" s="791">
        <f>'FICHE 2-Budget'!L193</f>
        <v>0</v>
      </c>
      <c r="M291" s="981">
        <f t="shared" si="15"/>
        <v>0</v>
      </c>
      <c r="N291" s="990"/>
    </row>
    <row r="292" spans="1:14" s="315" customFormat="1" ht="15.5" outlineLevel="1" x14ac:dyDescent="0.35">
      <c r="A292" s="791" t="str">
        <f>'FICHE 2-Budget'!A194</f>
        <v>Lead Developer</v>
      </c>
      <c r="B292" s="791">
        <f>'FICHE 2-Budget'!B194</f>
        <v>0</v>
      </c>
      <c r="C292" s="791">
        <f>'FICHE 2-Budget'!C194</f>
        <v>0</v>
      </c>
      <c r="D292" s="791">
        <f>'FICHE 2-Budget'!D194</f>
        <v>0</v>
      </c>
      <c r="E292" s="791">
        <f>'FICHE 2-Budget'!E194</f>
        <v>0</v>
      </c>
      <c r="F292" s="791">
        <f>'FICHE 2-Budget'!F194</f>
        <v>0</v>
      </c>
      <c r="G292" s="1163">
        <f>'FICHE 2-Budget'!G194</f>
        <v>0</v>
      </c>
      <c r="H292" s="1179">
        <f>'FICHE 2-Budget'!H194</f>
        <v>0</v>
      </c>
      <c r="I292" s="1169">
        <f>'FICHE 2-Budget'!I194</f>
        <v>0</v>
      </c>
      <c r="J292" s="791">
        <f>'FICHE 2-Budget'!I194</f>
        <v>0</v>
      </c>
      <c r="K292" s="791">
        <f>'FICHE 2-Budget'!K194</f>
        <v>0</v>
      </c>
      <c r="L292" s="791">
        <f>'FICHE 2-Budget'!L194</f>
        <v>0</v>
      </c>
      <c r="M292" s="981">
        <f t="shared" si="15"/>
        <v>0</v>
      </c>
      <c r="N292" s="990"/>
    </row>
    <row r="293" spans="1:14" s="315" customFormat="1" ht="15.5" outlineLevel="1" x14ac:dyDescent="0.35">
      <c r="A293" s="791">
        <f>'FICHE 2-Budget'!A195</f>
        <v>0</v>
      </c>
      <c r="B293" s="791">
        <f>'FICHE 2-Budget'!B195</f>
        <v>0</v>
      </c>
      <c r="C293" s="791">
        <f>'FICHE 2-Budget'!C195</f>
        <v>0</v>
      </c>
      <c r="D293" s="791">
        <f>'FICHE 2-Budget'!D195</f>
        <v>0</v>
      </c>
      <c r="E293" s="791">
        <f>'FICHE 2-Budget'!E195</f>
        <v>0</v>
      </c>
      <c r="F293" s="791">
        <f>'FICHE 2-Budget'!F195</f>
        <v>0</v>
      </c>
      <c r="G293" s="1163">
        <f>'FICHE 2-Budget'!G195</f>
        <v>0</v>
      </c>
      <c r="H293" s="1179">
        <f>'FICHE 2-Budget'!H195</f>
        <v>0</v>
      </c>
      <c r="I293" s="1169">
        <f>'FICHE 2-Budget'!I195</f>
        <v>0</v>
      </c>
      <c r="J293" s="791">
        <f>'FICHE 2-Budget'!I195</f>
        <v>0</v>
      </c>
      <c r="K293" s="791">
        <f>'FICHE 2-Budget'!K195</f>
        <v>0</v>
      </c>
      <c r="L293" s="791">
        <f>'FICHE 2-Budget'!L195</f>
        <v>0</v>
      </c>
      <c r="M293" s="981">
        <f t="shared" si="15"/>
        <v>0</v>
      </c>
      <c r="N293" s="990"/>
    </row>
    <row r="294" spans="1:14" s="315" customFormat="1" ht="15.5" outlineLevel="1" x14ac:dyDescent="0.35">
      <c r="A294" s="791" t="str">
        <f>'FICHE 2-Budget'!A196</f>
        <v>Autre(s), non repris ci-avant : à préciser</v>
      </c>
      <c r="B294" s="791">
        <f>'FICHE 2-Budget'!B196</f>
        <v>0</v>
      </c>
      <c r="C294" s="791">
        <f>'FICHE 2-Budget'!C196</f>
        <v>0</v>
      </c>
      <c r="D294" s="791">
        <f>'FICHE 2-Budget'!D196</f>
        <v>0</v>
      </c>
      <c r="E294" s="791">
        <f>'FICHE 2-Budget'!E196</f>
        <v>0</v>
      </c>
      <c r="F294" s="791">
        <f>'FICHE 2-Budget'!F196</f>
        <v>0</v>
      </c>
      <c r="G294" s="1163">
        <f>'FICHE 2-Budget'!G196</f>
        <v>0</v>
      </c>
      <c r="H294" s="1179">
        <f>'FICHE 2-Budget'!H196</f>
        <v>0</v>
      </c>
      <c r="I294" s="1169">
        <f>'FICHE 2-Budget'!I196</f>
        <v>0</v>
      </c>
      <c r="J294" s="791">
        <f>'FICHE 2-Budget'!I196</f>
        <v>0</v>
      </c>
      <c r="K294" s="791">
        <f>'FICHE 2-Budget'!K196</f>
        <v>0</v>
      </c>
      <c r="L294" s="791">
        <f>'FICHE 2-Budget'!L196</f>
        <v>0</v>
      </c>
      <c r="M294" s="981">
        <f t="shared" si="15"/>
        <v>0</v>
      </c>
      <c r="N294" s="990"/>
    </row>
    <row r="295" spans="1:14" s="315" customFormat="1" ht="15.5" outlineLevel="1" x14ac:dyDescent="0.35">
      <c r="A295" s="791">
        <f>'FICHE 2-Budget'!A197</f>
        <v>0</v>
      </c>
      <c r="B295" s="791">
        <f>'FICHE 2-Budget'!B197</f>
        <v>0</v>
      </c>
      <c r="C295" s="791">
        <f>'FICHE 2-Budget'!C197</f>
        <v>0</v>
      </c>
      <c r="D295" s="791">
        <f>'FICHE 2-Budget'!D197</f>
        <v>0</v>
      </c>
      <c r="E295" s="791">
        <f>'FICHE 2-Budget'!E197</f>
        <v>0</v>
      </c>
      <c r="F295" s="791">
        <f>'FICHE 2-Budget'!F197</f>
        <v>0</v>
      </c>
      <c r="G295" s="1163">
        <f>'FICHE 2-Budget'!G197</f>
        <v>0</v>
      </c>
      <c r="H295" s="1179">
        <f>'FICHE 2-Budget'!H197</f>
        <v>0</v>
      </c>
      <c r="I295" s="1169">
        <f>'FICHE 2-Budget'!I197</f>
        <v>0</v>
      </c>
      <c r="J295" s="791">
        <f>'FICHE 2-Budget'!I197</f>
        <v>0</v>
      </c>
      <c r="K295" s="791">
        <f>'FICHE 2-Budget'!K197</f>
        <v>0</v>
      </c>
      <c r="L295" s="791">
        <f>'FICHE 2-Budget'!L197</f>
        <v>0</v>
      </c>
      <c r="M295" s="981">
        <f t="shared" si="15"/>
        <v>0</v>
      </c>
      <c r="N295" s="990"/>
    </row>
    <row r="296" spans="1:14" s="315" customFormat="1" ht="15.5" outlineLevel="1" x14ac:dyDescent="0.35">
      <c r="A296" s="791">
        <f>'FICHE 2-Budget'!A198</f>
        <v>0</v>
      </c>
      <c r="B296" s="791">
        <f>'FICHE 2-Budget'!B198</f>
        <v>0</v>
      </c>
      <c r="C296" s="791">
        <f>'FICHE 2-Budget'!C198</f>
        <v>0</v>
      </c>
      <c r="D296" s="791">
        <f>'FICHE 2-Budget'!D198</f>
        <v>0</v>
      </c>
      <c r="E296" s="791">
        <f>'FICHE 2-Budget'!E198</f>
        <v>0</v>
      </c>
      <c r="F296" s="791">
        <f>'FICHE 2-Budget'!F198</f>
        <v>0</v>
      </c>
      <c r="G296" s="1163">
        <f>'FICHE 2-Budget'!G198</f>
        <v>0</v>
      </c>
      <c r="H296" s="1179">
        <f>'FICHE 2-Budget'!H198</f>
        <v>0</v>
      </c>
      <c r="I296" s="1169">
        <f>'FICHE 2-Budget'!I198</f>
        <v>0</v>
      </c>
      <c r="J296" s="791">
        <f>'FICHE 2-Budget'!I198</f>
        <v>0</v>
      </c>
      <c r="K296" s="791">
        <f>'FICHE 2-Budget'!K198</f>
        <v>0</v>
      </c>
      <c r="L296" s="791">
        <f>'FICHE 2-Budget'!L198</f>
        <v>0</v>
      </c>
      <c r="M296" s="981">
        <f t="shared" si="15"/>
        <v>0</v>
      </c>
      <c r="N296" s="990"/>
    </row>
    <row r="297" spans="1:14" s="315" customFormat="1" ht="15.5" outlineLevel="1" x14ac:dyDescent="0.35">
      <c r="A297" s="791">
        <f>'FICHE 2-Budget'!A199</f>
        <v>0</v>
      </c>
      <c r="B297" s="791">
        <f>'FICHE 2-Budget'!B199</f>
        <v>0</v>
      </c>
      <c r="C297" s="791">
        <f>'FICHE 2-Budget'!C199</f>
        <v>0</v>
      </c>
      <c r="D297" s="791">
        <f>'FICHE 2-Budget'!D199</f>
        <v>0</v>
      </c>
      <c r="E297" s="791">
        <f>'FICHE 2-Budget'!E199</f>
        <v>0</v>
      </c>
      <c r="F297" s="791">
        <f>'FICHE 2-Budget'!F199</f>
        <v>0</v>
      </c>
      <c r="G297" s="1163">
        <f>'FICHE 2-Budget'!G199</f>
        <v>0</v>
      </c>
      <c r="H297" s="1179">
        <f>'FICHE 2-Budget'!H199</f>
        <v>0</v>
      </c>
      <c r="I297" s="1169">
        <f>'FICHE 2-Budget'!I199</f>
        <v>0</v>
      </c>
      <c r="J297" s="791">
        <f>'FICHE 2-Budget'!I199</f>
        <v>0</v>
      </c>
      <c r="K297" s="791">
        <f>'FICHE 2-Budget'!K199</f>
        <v>0</v>
      </c>
      <c r="L297" s="791">
        <f>'FICHE 2-Budget'!L199</f>
        <v>0</v>
      </c>
      <c r="M297" s="981">
        <f t="shared" si="15"/>
        <v>0</v>
      </c>
      <c r="N297" s="990"/>
    </row>
    <row r="298" spans="1:14" s="315" customFormat="1" ht="15.5" x14ac:dyDescent="0.35">
      <c r="A298" s="820" t="s">
        <v>486</v>
      </c>
      <c r="B298" s="821"/>
      <c r="C298" s="821"/>
      <c r="D298" s="821"/>
      <c r="E298" s="821"/>
      <c r="F298" s="822"/>
      <c r="G298" s="821"/>
      <c r="H298" s="1191">
        <f>SUM(H299:H321)</f>
        <v>0</v>
      </c>
      <c r="I298" s="805">
        <f t="shared" ref="I298:J298" si="16">SUM(I299:I321)</f>
        <v>0</v>
      </c>
      <c r="J298" s="805">
        <f t="shared" si="16"/>
        <v>0</v>
      </c>
      <c r="K298" s="805">
        <f>H298+J298</f>
        <v>0</v>
      </c>
      <c r="L298" s="829"/>
      <c r="M298" s="983">
        <f>SUM(M299:M321)</f>
        <v>0</v>
      </c>
      <c r="N298" s="990"/>
    </row>
    <row r="299" spans="1:14" s="315" customFormat="1" ht="15.5" outlineLevel="1" x14ac:dyDescent="0.35">
      <c r="A299" s="779" t="str">
        <f>'FICHE 2-Budget'!A202</f>
        <v>Technical Designer</v>
      </c>
      <c r="B299" s="779">
        <f>'FICHE 2-Budget'!B202</f>
        <v>0</v>
      </c>
      <c r="C299" s="779">
        <f>'FICHE 2-Budget'!C202</f>
        <v>0</v>
      </c>
      <c r="D299" s="779">
        <f>'FICHE 2-Budget'!D202</f>
        <v>0</v>
      </c>
      <c r="E299" s="779">
        <f>'FICHE 2-Budget'!E202</f>
        <v>0</v>
      </c>
      <c r="F299" s="779">
        <f>'FICHE 2-Budget'!F202</f>
        <v>0</v>
      </c>
      <c r="G299" s="1164">
        <f>'FICHE 2-Budget'!G202</f>
        <v>0</v>
      </c>
      <c r="H299" s="1181">
        <f>'FICHE 2-Budget'!H202</f>
        <v>0</v>
      </c>
      <c r="I299" s="1170">
        <f>'FICHE 2-Budget'!I202</f>
        <v>0</v>
      </c>
      <c r="J299" s="1170">
        <f>'FICHE 2-Budget'!J202</f>
        <v>0</v>
      </c>
      <c r="K299" s="779">
        <f>'FICHE 2-Budget'!K202</f>
        <v>0</v>
      </c>
      <c r="L299" s="779">
        <f>'FICHE 2-Budget'!L202</f>
        <v>0</v>
      </c>
      <c r="M299" s="981">
        <f>H299</f>
        <v>0</v>
      </c>
      <c r="N299" s="990"/>
    </row>
    <row r="300" spans="1:14" s="315" customFormat="1" ht="15.5" outlineLevel="1" x14ac:dyDescent="0.35">
      <c r="A300" s="779">
        <f>'FICHE 2-Budget'!A203</f>
        <v>0</v>
      </c>
      <c r="B300" s="779">
        <f>'FICHE 2-Budget'!B203</f>
        <v>0</v>
      </c>
      <c r="C300" s="779">
        <f>'FICHE 2-Budget'!C203</f>
        <v>0</v>
      </c>
      <c r="D300" s="779">
        <f>'FICHE 2-Budget'!D203</f>
        <v>0</v>
      </c>
      <c r="E300" s="779">
        <f>'FICHE 2-Budget'!E203</f>
        <v>0</v>
      </c>
      <c r="F300" s="779">
        <f>'FICHE 2-Budget'!F203</f>
        <v>0</v>
      </c>
      <c r="G300" s="1164">
        <f>'FICHE 2-Budget'!G203</f>
        <v>0</v>
      </c>
      <c r="H300" s="1181">
        <f>'FICHE 2-Budget'!H203</f>
        <v>0</v>
      </c>
      <c r="I300" s="1170">
        <f>'FICHE 2-Budget'!I203</f>
        <v>0</v>
      </c>
      <c r="J300" s="1170">
        <f>'FICHE 2-Budget'!J203</f>
        <v>0</v>
      </c>
      <c r="K300" s="779">
        <f>'FICHE 2-Budget'!K203</f>
        <v>0</v>
      </c>
      <c r="L300" s="779">
        <f>'FICHE 2-Budget'!L203</f>
        <v>0</v>
      </c>
      <c r="M300" s="981">
        <f t="shared" ref="M300:M321" si="17">H300</f>
        <v>0</v>
      </c>
      <c r="N300" s="990"/>
    </row>
    <row r="301" spans="1:14" s="315" customFormat="1" ht="15.5" outlineLevel="1" x14ac:dyDescent="0.35">
      <c r="A301" s="779" t="str">
        <f>'FICHE 2-Budget'!A204</f>
        <v>Level Designer</v>
      </c>
      <c r="B301" s="779">
        <f>'FICHE 2-Budget'!B204</f>
        <v>0</v>
      </c>
      <c r="C301" s="779">
        <f>'FICHE 2-Budget'!C204</f>
        <v>0</v>
      </c>
      <c r="D301" s="779">
        <f>'FICHE 2-Budget'!D204</f>
        <v>0</v>
      </c>
      <c r="E301" s="779">
        <f>'FICHE 2-Budget'!E204</f>
        <v>0</v>
      </c>
      <c r="F301" s="779">
        <f>'FICHE 2-Budget'!F204</f>
        <v>0</v>
      </c>
      <c r="G301" s="1164">
        <f>'FICHE 2-Budget'!G204</f>
        <v>0</v>
      </c>
      <c r="H301" s="1181">
        <f>'FICHE 2-Budget'!H204</f>
        <v>0</v>
      </c>
      <c r="I301" s="1170">
        <f>'FICHE 2-Budget'!I204</f>
        <v>0</v>
      </c>
      <c r="J301" s="1170">
        <f>'FICHE 2-Budget'!J204</f>
        <v>0</v>
      </c>
      <c r="K301" s="779">
        <f>'FICHE 2-Budget'!K204</f>
        <v>0</v>
      </c>
      <c r="L301" s="779">
        <f>'FICHE 2-Budget'!L204</f>
        <v>0</v>
      </c>
      <c r="M301" s="981">
        <f t="shared" si="17"/>
        <v>0</v>
      </c>
      <c r="N301" s="990"/>
    </row>
    <row r="302" spans="1:14" s="315" customFormat="1" ht="15.5" outlineLevel="1" x14ac:dyDescent="0.35">
      <c r="A302" s="779">
        <f>'FICHE 2-Budget'!A205</f>
        <v>0</v>
      </c>
      <c r="B302" s="779">
        <f>'FICHE 2-Budget'!B205</f>
        <v>0</v>
      </c>
      <c r="C302" s="779">
        <f>'FICHE 2-Budget'!C205</f>
        <v>0</v>
      </c>
      <c r="D302" s="779">
        <f>'FICHE 2-Budget'!D205</f>
        <v>0</v>
      </c>
      <c r="E302" s="779">
        <f>'FICHE 2-Budget'!E205</f>
        <v>0</v>
      </c>
      <c r="F302" s="779">
        <f>'FICHE 2-Budget'!F205</f>
        <v>0</v>
      </c>
      <c r="G302" s="1164">
        <f>'FICHE 2-Budget'!G205</f>
        <v>0</v>
      </c>
      <c r="H302" s="1181">
        <f>'FICHE 2-Budget'!H205</f>
        <v>0</v>
      </c>
      <c r="I302" s="1170">
        <f>'FICHE 2-Budget'!I205</f>
        <v>0</v>
      </c>
      <c r="J302" s="1170">
        <f>'FICHE 2-Budget'!J205</f>
        <v>0</v>
      </c>
      <c r="K302" s="779">
        <f>'FICHE 2-Budget'!K205</f>
        <v>0</v>
      </c>
      <c r="L302" s="779">
        <f>'FICHE 2-Budget'!L205</f>
        <v>0</v>
      </c>
      <c r="M302" s="981">
        <f t="shared" si="17"/>
        <v>0</v>
      </c>
      <c r="N302" s="990"/>
    </row>
    <row r="303" spans="1:14" s="315" customFormat="1" ht="15.5" outlineLevel="1" x14ac:dyDescent="0.35">
      <c r="A303" s="779" t="str">
        <f>'FICHE 2-Budget'!A206</f>
        <v>Game Writer</v>
      </c>
      <c r="B303" s="779">
        <f>'FICHE 2-Budget'!B206</f>
        <v>0</v>
      </c>
      <c r="C303" s="779">
        <f>'FICHE 2-Budget'!C206</f>
        <v>0</v>
      </c>
      <c r="D303" s="779">
        <f>'FICHE 2-Budget'!D206</f>
        <v>0</v>
      </c>
      <c r="E303" s="779">
        <f>'FICHE 2-Budget'!E206</f>
        <v>0</v>
      </c>
      <c r="F303" s="779">
        <f>'FICHE 2-Budget'!F206</f>
        <v>0</v>
      </c>
      <c r="G303" s="1164">
        <f>'FICHE 2-Budget'!G206</f>
        <v>0</v>
      </c>
      <c r="H303" s="1181">
        <f>'FICHE 2-Budget'!H206</f>
        <v>0</v>
      </c>
      <c r="I303" s="1170">
        <f>'FICHE 2-Budget'!I206</f>
        <v>0</v>
      </c>
      <c r="J303" s="1170">
        <f>'FICHE 2-Budget'!J206</f>
        <v>0</v>
      </c>
      <c r="K303" s="779">
        <f>'FICHE 2-Budget'!K206</f>
        <v>0</v>
      </c>
      <c r="L303" s="779">
        <f>'FICHE 2-Budget'!L206</f>
        <v>0</v>
      </c>
      <c r="M303" s="981">
        <f t="shared" si="17"/>
        <v>0</v>
      </c>
      <c r="N303" s="990"/>
    </row>
    <row r="304" spans="1:14" s="315" customFormat="1" ht="15.5" outlineLevel="1" x14ac:dyDescent="0.35">
      <c r="A304" s="779">
        <f>'FICHE 2-Budget'!A207</f>
        <v>0</v>
      </c>
      <c r="B304" s="779">
        <f>'FICHE 2-Budget'!B207</f>
        <v>0</v>
      </c>
      <c r="C304" s="779">
        <f>'FICHE 2-Budget'!C207</f>
        <v>0</v>
      </c>
      <c r="D304" s="779">
        <f>'FICHE 2-Budget'!D207</f>
        <v>0</v>
      </c>
      <c r="E304" s="779">
        <f>'FICHE 2-Budget'!E207</f>
        <v>0</v>
      </c>
      <c r="F304" s="779">
        <f>'FICHE 2-Budget'!F207</f>
        <v>0</v>
      </c>
      <c r="G304" s="1164">
        <f>'FICHE 2-Budget'!G207</f>
        <v>0</v>
      </c>
      <c r="H304" s="1181">
        <f>'FICHE 2-Budget'!H207</f>
        <v>0</v>
      </c>
      <c r="I304" s="1170">
        <f>'FICHE 2-Budget'!I207</f>
        <v>0</v>
      </c>
      <c r="J304" s="1170">
        <f>'FICHE 2-Budget'!J207</f>
        <v>0</v>
      </c>
      <c r="K304" s="779">
        <f>'FICHE 2-Budget'!K207</f>
        <v>0</v>
      </c>
      <c r="L304" s="779">
        <f>'FICHE 2-Budget'!L207</f>
        <v>0</v>
      </c>
      <c r="M304" s="981">
        <f t="shared" si="17"/>
        <v>0</v>
      </c>
      <c r="N304" s="990"/>
    </row>
    <row r="305" spans="1:14" s="315" customFormat="1" ht="15.5" outlineLevel="1" x14ac:dyDescent="0.35">
      <c r="A305" s="779" t="str">
        <f>'FICHE 2-Budget'!A208</f>
        <v>Narrative Designer</v>
      </c>
      <c r="B305" s="779">
        <f>'FICHE 2-Budget'!B208</f>
        <v>0</v>
      </c>
      <c r="C305" s="779">
        <f>'FICHE 2-Budget'!C208</f>
        <v>0</v>
      </c>
      <c r="D305" s="779">
        <f>'FICHE 2-Budget'!D208</f>
        <v>0</v>
      </c>
      <c r="E305" s="779">
        <f>'FICHE 2-Budget'!E208</f>
        <v>0</v>
      </c>
      <c r="F305" s="779">
        <f>'FICHE 2-Budget'!F208</f>
        <v>0</v>
      </c>
      <c r="G305" s="1164">
        <f>'FICHE 2-Budget'!G208</f>
        <v>0</v>
      </c>
      <c r="H305" s="1181">
        <f>'FICHE 2-Budget'!H208</f>
        <v>0</v>
      </c>
      <c r="I305" s="1170">
        <f>'FICHE 2-Budget'!I208</f>
        <v>0</v>
      </c>
      <c r="J305" s="1170">
        <f>'FICHE 2-Budget'!J208</f>
        <v>0</v>
      </c>
      <c r="K305" s="779">
        <f>'FICHE 2-Budget'!K208</f>
        <v>0</v>
      </c>
      <c r="L305" s="779">
        <f>'FICHE 2-Budget'!L208</f>
        <v>0</v>
      </c>
      <c r="M305" s="981">
        <f t="shared" si="17"/>
        <v>0</v>
      </c>
      <c r="N305" s="990"/>
    </row>
    <row r="306" spans="1:14" s="315" customFormat="1" ht="15.5" outlineLevel="1" x14ac:dyDescent="0.35">
      <c r="A306" s="779">
        <f>'FICHE 2-Budget'!A209</f>
        <v>0</v>
      </c>
      <c r="B306" s="779">
        <f>'FICHE 2-Budget'!B209</f>
        <v>0</v>
      </c>
      <c r="C306" s="779">
        <f>'FICHE 2-Budget'!C209</f>
        <v>0</v>
      </c>
      <c r="D306" s="779">
        <f>'FICHE 2-Budget'!D209</f>
        <v>0</v>
      </c>
      <c r="E306" s="779">
        <f>'FICHE 2-Budget'!E209</f>
        <v>0</v>
      </c>
      <c r="F306" s="779">
        <f>'FICHE 2-Budget'!F209</f>
        <v>0</v>
      </c>
      <c r="G306" s="1164">
        <f>'FICHE 2-Budget'!G209</f>
        <v>0</v>
      </c>
      <c r="H306" s="1181">
        <f>'FICHE 2-Budget'!H209</f>
        <v>0</v>
      </c>
      <c r="I306" s="1170">
        <f>'FICHE 2-Budget'!I209</f>
        <v>0</v>
      </c>
      <c r="J306" s="1170">
        <f>'FICHE 2-Budget'!J209</f>
        <v>0</v>
      </c>
      <c r="K306" s="779">
        <f>'FICHE 2-Budget'!K209</f>
        <v>0</v>
      </c>
      <c r="L306" s="779">
        <f>'FICHE 2-Budget'!L209</f>
        <v>0</v>
      </c>
      <c r="M306" s="981">
        <f t="shared" si="17"/>
        <v>0</v>
      </c>
      <c r="N306" s="990"/>
    </row>
    <row r="307" spans="1:14" s="315" customFormat="1" ht="15.5" outlineLevel="1" x14ac:dyDescent="0.35">
      <c r="A307" s="779" t="str">
        <f>'FICHE 2-Budget'!A210</f>
        <v>Content (live) Designer</v>
      </c>
      <c r="B307" s="779">
        <f>'FICHE 2-Budget'!B210</f>
        <v>0</v>
      </c>
      <c r="C307" s="779">
        <f>'FICHE 2-Budget'!C210</f>
        <v>0</v>
      </c>
      <c r="D307" s="779">
        <f>'FICHE 2-Budget'!D210</f>
        <v>0</v>
      </c>
      <c r="E307" s="779">
        <f>'FICHE 2-Budget'!E210</f>
        <v>0</v>
      </c>
      <c r="F307" s="779">
        <f>'FICHE 2-Budget'!F210</f>
        <v>0</v>
      </c>
      <c r="G307" s="1164">
        <f>'FICHE 2-Budget'!G210</f>
        <v>0</v>
      </c>
      <c r="H307" s="1181">
        <f>'FICHE 2-Budget'!H210</f>
        <v>0</v>
      </c>
      <c r="I307" s="1170">
        <f>'FICHE 2-Budget'!I210</f>
        <v>0</v>
      </c>
      <c r="J307" s="1170">
        <f>'FICHE 2-Budget'!J210</f>
        <v>0</v>
      </c>
      <c r="K307" s="779">
        <f>'FICHE 2-Budget'!K210</f>
        <v>0</v>
      </c>
      <c r="L307" s="779">
        <f>'FICHE 2-Budget'!L210</f>
        <v>0</v>
      </c>
      <c r="M307" s="981">
        <f t="shared" si="17"/>
        <v>0</v>
      </c>
      <c r="N307" s="990"/>
    </row>
    <row r="308" spans="1:14" s="315" customFormat="1" ht="15.5" outlineLevel="1" x14ac:dyDescent="0.35">
      <c r="A308" s="779">
        <f>'FICHE 2-Budget'!A211</f>
        <v>0</v>
      </c>
      <c r="B308" s="779">
        <f>'FICHE 2-Budget'!B211</f>
        <v>0</v>
      </c>
      <c r="C308" s="779">
        <f>'FICHE 2-Budget'!C211</f>
        <v>0</v>
      </c>
      <c r="D308" s="779">
        <f>'FICHE 2-Budget'!D211</f>
        <v>0</v>
      </c>
      <c r="E308" s="779">
        <f>'FICHE 2-Budget'!E211</f>
        <v>0</v>
      </c>
      <c r="F308" s="779">
        <f>'FICHE 2-Budget'!F211</f>
        <v>0</v>
      </c>
      <c r="G308" s="1164">
        <f>'FICHE 2-Budget'!G211</f>
        <v>0</v>
      </c>
      <c r="H308" s="1181">
        <f>'FICHE 2-Budget'!H211</f>
        <v>0</v>
      </c>
      <c r="I308" s="1170">
        <f>'FICHE 2-Budget'!I211</f>
        <v>0</v>
      </c>
      <c r="J308" s="1170">
        <f>'FICHE 2-Budget'!J211</f>
        <v>0</v>
      </c>
      <c r="K308" s="779">
        <f>'FICHE 2-Budget'!K211</f>
        <v>0</v>
      </c>
      <c r="L308" s="779">
        <f>'FICHE 2-Budget'!L211</f>
        <v>0</v>
      </c>
      <c r="M308" s="981">
        <f t="shared" si="17"/>
        <v>0</v>
      </c>
      <c r="N308" s="990"/>
    </row>
    <row r="309" spans="1:14" s="315" customFormat="1" ht="15.5" outlineLevel="1" x14ac:dyDescent="0.35">
      <c r="A309" s="779" t="str">
        <f>'FICHE 2-Budget'!A212</f>
        <v>System Designer</v>
      </c>
      <c r="B309" s="779">
        <f>'FICHE 2-Budget'!B212</f>
        <v>0</v>
      </c>
      <c r="C309" s="779">
        <f>'FICHE 2-Budget'!C212</f>
        <v>0</v>
      </c>
      <c r="D309" s="779">
        <f>'FICHE 2-Budget'!D212</f>
        <v>0</v>
      </c>
      <c r="E309" s="779">
        <f>'FICHE 2-Budget'!E212</f>
        <v>0</v>
      </c>
      <c r="F309" s="779">
        <f>'FICHE 2-Budget'!F212</f>
        <v>0</v>
      </c>
      <c r="G309" s="1164">
        <f>'FICHE 2-Budget'!G212</f>
        <v>0</v>
      </c>
      <c r="H309" s="1181">
        <f>'FICHE 2-Budget'!H212</f>
        <v>0</v>
      </c>
      <c r="I309" s="1170">
        <f>'FICHE 2-Budget'!I212</f>
        <v>0</v>
      </c>
      <c r="J309" s="1170">
        <f>'FICHE 2-Budget'!J212</f>
        <v>0</v>
      </c>
      <c r="K309" s="779">
        <f>'FICHE 2-Budget'!K212</f>
        <v>0</v>
      </c>
      <c r="L309" s="779">
        <f>'FICHE 2-Budget'!L212</f>
        <v>0</v>
      </c>
      <c r="M309" s="981">
        <f t="shared" si="17"/>
        <v>0</v>
      </c>
      <c r="N309" s="990"/>
    </row>
    <row r="310" spans="1:14" s="315" customFormat="1" ht="15.5" outlineLevel="1" x14ac:dyDescent="0.35">
      <c r="A310" s="779">
        <f>'FICHE 2-Budget'!A213</f>
        <v>0</v>
      </c>
      <c r="B310" s="779">
        <f>'FICHE 2-Budget'!B213</f>
        <v>0</v>
      </c>
      <c r="C310" s="779">
        <f>'FICHE 2-Budget'!C213</f>
        <v>0</v>
      </c>
      <c r="D310" s="779">
        <f>'FICHE 2-Budget'!D213</f>
        <v>0</v>
      </c>
      <c r="E310" s="779">
        <f>'FICHE 2-Budget'!E213</f>
        <v>0</v>
      </c>
      <c r="F310" s="779">
        <f>'FICHE 2-Budget'!F213</f>
        <v>0</v>
      </c>
      <c r="G310" s="1164">
        <f>'FICHE 2-Budget'!G213</f>
        <v>0</v>
      </c>
      <c r="H310" s="1181">
        <f>'FICHE 2-Budget'!H213</f>
        <v>0</v>
      </c>
      <c r="I310" s="1170">
        <f>'FICHE 2-Budget'!I213</f>
        <v>0</v>
      </c>
      <c r="J310" s="1170">
        <f>'FICHE 2-Budget'!J213</f>
        <v>0</v>
      </c>
      <c r="K310" s="779">
        <f>'FICHE 2-Budget'!K213</f>
        <v>0</v>
      </c>
      <c r="L310" s="779">
        <f>'FICHE 2-Budget'!L213</f>
        <v>0</v>
      </c>
      <c r="M310" s="981">
        <f t="shared" si="17"/>
        <v>0</v>
      </c>
      <c r="N310" s="990"/>
    </row>
    <row r="311" spans="1:14" s="315" customFormat="1" ht="15.5" outlineLevel="1" x14ac:dyDescent="0.35">
      <c r="A311" s="779" t="str">
        <f>'FICHE 2-Budget'!A214</f>
        <v>Gameplay Designer</v>
      </c>
      <c r="B311" s="779">
        <f>'FICHE 2-Budget'!B214</f>
        <v>0</v>
      </c>
      <c r="C311" s="779">
        <f>'FICHE 2-Budget'!C214</f>
        <v>0</v>
      </c>
      <c r="D311" s="779">
        <f>'FICHE 2-Budget'!D214</f>
        <v>0</v>
      </c>
      <c r="E311" s="779">
        <f>'FICHE 2-Budget'!E214</f>
        <v>0</v>
      </c>
      <c r="F311" s="779">
        <f>'FICHE 2-Budget'!F214</f>
        <v>0</v>
      </c>
      <c r="G311" s="1164">
        <f>'FICHE 2-Budget'!G214</f>
        <v>0</v>
      </c>
      <c r="H311" s="1181">
        <f>'FICHE 2-Budget'!H214</f>
        <v>0</v>
      </c>
      <c r="I311" s="1170">
        <f>'FICHE 2-Budget'!I214</f>
        <v>0</v>
      </c>
      <c r="J311" s="1170">
        <f>'FICHE 2-Budget'!J214</f>
        <v>0</v>
      </c>
      <c r="K311" s="779">
        <f>'FICHE 2-Budget'!K214</f>
        <v>0</v>
      </c>
      <c r="L311" s="779">
        <f>'FICHE 2-Budget'!L214</f>
        <v>0</v>
      </c>
      <c r="M311" s="981">
        <f t="shared" si="17"/>
        <v>0</v>
      </c>
      <c r="N311" s="991"/>
    </row>
    <row r="312" spans="1:14" s="315" customFormat="1" ht="15.5" outlineLevel="1" x14ac:dyDescent="0.35">
      <c r="A312" s="779">
        <f>'FICHE 2-Budget'!A215</f>
        <v>0</v>
      </c>
      <c r="B312" s="779">
        <f>'FICHE 2-Budget'!B215</f>
        <v>0</v>
      </c>
      <c r="C312" s="779">
        <f>'FICHE 2-Budget'!C215</f>
        <v>0</v>
      </c>
      <c r="D312" s="779">
        <f>'FICHE 2-Budget'!D215</f>
        <v>0</v>
      </c>
      <c r="E312" s="779">
        <f>'FICHE 2-Budget'!E215</f>
        <v>0</v>
      </c>
      <c r="F312" s="779">
        <f>'FICHE 2-Budget'!F215</f>
        <v>0</v>
      </c>
      <c r="G312" s="1164">
        <f>'FICHE 2-Budget'!G215</f>
        <v>0</v>
      </c>
      <c r="H312" s="1181">
        <f>'FICHE 2-Budget'!H215</f>
        <v>0</v>
      </c>
      <c r="I312" s="1170">
        <f>'FICHE 2-Budget'!I215</f>
        <v>0</v>
      </c>
      <c r="J312" s="1170">
        <f>'FICHE 2-Budget'!J215</f>
        <v>0</v>
      </c>
      <c r="K312" s="779">
        <f>'FICHE 2-Budget'!K215</f>
        <v>0</v>
      </c>
      <c r="L312" s="779">
        <f>'FICHE 2-Budget'!L215</f>
        <v>0</v>
      </c>
      <c r="M312" s="981">
        <f t="shared" si="17"/>
        <v>0</v>
      </c>
      <c r="N312" s="991"/>
    </row>
    <row r="313" spans="1:14" s="315" customFormat="1" ht="15.5" outlineLevel="1" x14ac:dyDescent="0.35">
      <c r="A313" s="779" t="str">
        <f>'FICHE 2-Budget'!A216</f>
        <v>UX/UI Designer</v>
      </c>
      <c r="B313" s="779">
        <f>'FICHE 2-Budget'!B216</f>
        <v>0</v>
      </c>
      <c r="C313" s="779">
        <f>'FICHE 2-Budget'!C216</f>
        <v>0</v>
      </c>
      <c r="D313" s="779">
        <f>'FICHE 2-Budget'!D216</f>
        <v>0</v>
      </c>
      <c r="E313" s="779">
        <f>'FICHE 2-Budget'!E216</f>
        <v>0</v>
      </c>
      <c r="F313" s="779">
        <f>'FICHE 2-Budget'!F216</f>
        <v>0</v>
      </c>
      <c r="G313" s="1164">
        <f>'FICHE 2-Budget'!G216</f>
        <v>0</v>
      </c>
      <c r="H313" s="1181">
        <f>'FICHE 2-Budget'!H216</f>
        <v>0</v>
      </c>
      <c r="I313" s="1170">
        <f>'FICHE 2-Budget'!I216</f>
        <v>0</v>
      </c>
      <c r="J313" s="1170">
        <f>'FICHE 2-Budget'!J216</f>
        <v>0</v>
      </c>
      <c r="K313" s="779">
        <f>'FICHE 2-Budget'!K216</f>
        <v>0</v>
      </c>
      <c r="L313" s="779">
        <f>'FICHE 2-Budget'!L216</f>
        <v>0</v>
      </c>
      <c r="M313" s="981">
        <f t="shared" si="17"/>
        <v>0</v>
      </c>
      <c r="N313" s="992"/>
    </row>
    <row r="314" spans="1:14" s="315" customFormat="1" ht="15.5" outlineLevel="1" x14ac:dyDescent="0.35">
      <c r="A314" s="779">
        <f>'FICHE 2-Budget'!A217</f>
        <v>0</v>
      </c>
      <c r="B314" s="779">
        <f>'FICHE 2-Budget'!B217</f>
        <v>0</v>
      </c>
      <c r="C314" s="779">
        <f>'FICHE 2-Budget'!C217</f>
        <v>0</v>
      </c>
      <c r="D314" s="779">
        <f>'FICHE 2-Budget'!D217</f>
        <v>0</v>
      </c>
      <c r="E314" s="779">
        <f>'FICHE 2-Budget'!E217</f>
        <v>0</v>
      </c>
      <c r="F314" s="779">
        <f>'FICHE 2-Budget'!F217</f>
        <v>0</v>
      </c>
      <c r="G314" s="1164">
        <f>'FICHE 2-Budget'!G217</f>
        <v>0</v>
      </c>
      <c r="H314" s="1181">
        <f>'FICHE 2-Budget'!H217</f>
        <v>0</v>
      </c>
      <c r="I314" s="1170">
        <f>'FICHE 2-Budget'!I217</f>
        <v>0</v>
      </c>
      <c r="J314" s="1170">
        <f>'FICHE 2-Budget'!J217</f>
        <v>0</v>
      </c>
      <c r="K314" s="779">
        <f>'FICHE 2-Budget'!K217</f>
        <v>0</v>
      </c>
      <c r="L314" s="779">
        <f>'FICHE 2-Budget'!L217</f>
        <v>0</v>
      </c>
      <c r="M314" s="981">
        <f t="shared" si="17"/>
        <v>0</v>
      </c>
      <c r="N314" s="992"/>
    </row>
    <row r="315" spans="1:14" s="315" customFormat="1" ht="15.5" outlineLevel="1" x14ac:dyDescent="0.35">
      <c r="A315" s="779" t="str">
        <f>'FICHE 2-Budget'!A218</f>
        <v>Monetisation Designer</v>
      </c>
      <c r="B315" s="779">
        <f>'FICHE 2-Budget'!B218</f>
        <v>0</v>
      </c>
      <c r="C315" s="779">
        <f>'FICHE 2-Budget'!C218</f>
        <v>0</v>
      </c>
      <c r="D315" s="779">
        <f>'FICHE 2-Budget'!D218</f>
        <v>0</v>
      </c>
      <c r="E315" s="779">
        <f>'FICHE 2-Budget'!E218</f>
        <v>0</v>
      </c>
      <c r="F315" s="779">
        <f>'FICHE 2-Budget'!F218</f>
        <v>0</v>
      </c>
      <c r="G315" s="1164">
        <f>'FICHE 2-Budget'!G218</f>
        <v>0</v>
      </c>
      <c r="H315" s="1181">
        <f>'FICHE 2-Budget'!H218</f>
        <v>0</v>
      </c>
      <c r="I315" s="1170">
        <f>'FICHE 2-Budget'!I218</f>
        <v>0</v>
      </c>
      <c r="J315" s="1170">
        <f>'FICHE 2-Budget'!J218</f>
        <v>0</v>
      </c>
      <c r="K315" s="779">
        <f>'FICHE 2-Budget'!K218</f>
        <v>0</v>
      </c>
      <c r="L315" s="779">
        <f>'FICHE 2-Budget'!L218</f>
        <v>0</v>
      </c>
      <c r="M315" s="981">
        <f t="shared" si="17"/>
        <v>0</v>
      </c>
      <c r="N315" s="992"/>
    </row>
    <row r="316" spans="1:14" s="315" customFormat="1" ht="15.5" outlineLevel="1" x14ac:dyDescent="0.35">
      <c r="A316" s="779">
        <f>'FICHE 2-Budget'!A219</f>
        <v>0</v>
      </c>
      <c r="B316" s="779">
        <f>'FICHE 2-Budget'!B219</f>
        <v>0</v>
      </c>
      <c r="C316" s="779">
        <f>'FICHE 2-Budget'!C219</f>
        <v>0</v>
      </c>
      <c r="D316" s="779">
        <f>'FICHE 2-Budget'!D219</f>
        <v>0</v>
      </c>
      <c r="E316" s="779">
        <f>'FICHE 2-Budget'!E219</f>
        <v>0</v>
      </c>
      <c r="F316" s="779">
        <f>'FICHE 2-Budget'!F219</f>
        <v>0</v>
      </c>
      <c r="G316" s="1164">
        <f>'FICHE 2-Budget'!G219</f>
        <v>0</v>
      </c>
      <c r="H316" s="1181">
        <f>'FICHE 2-Budget'!H219</f>
        <v>0</v>
      </c>
      <c r="I316" s="1170">
        <f>'FICHE 2-Budget'!I219</f>
        <v>0</v>
      </c>
      <c r="J316" s="1170">
        <f>'FICHE 2-Budget'!J219</f>
        <v>0</v>
      </c>
      <c r="K316" s="779">
        <f>'FICHE 2-Budget'!K219</f>
        <v>0</v>
      </c>
      <c r="L316" s="779">
        <f>'FICHE 2-Budget'!L219</f>
        <v>0</v>
      </c>
      <c r="M316" s="981">
        <f t="shared" si="17"/>
        <v>0</v>
      </c>
      <c r="N316" s="992"/>
    </row>
    <row r="317" spans="1:14" s="315" customFormat="1" ht="15.5" outlineLevel="1" x14ac:dyDescent="0.35">
      <c r="A317" s="779" t="str">
        <f>'FICHE 2-Budget'!A220</f>
        <v>Autre(s), non repris ci-avant : à préciser</v>
      </c>
      <c r="B317" s="779">
        <f>'FICHE 2-Budget'!B220</f>
        <v>0</v>
      </c>
      <c r="C317" s="779">
        <f>'FICHE 2-Budget'!C220</f>
        <v>0</v>
      </c>
      <c r="D317" s="779">
        <f>'FICHE 2-Budget'!D220</f>
        <v>0</v>
      </c>
      <c r="E317" s="779">
        <f>'FICHE 2-Budget'!E220</f>
        <v>0</v>
      </c>
      <c r="F317" s="779">
        <f>'FICHE 2-Budget'!F220</f>
        <v>0</v>
      </c>
      <c r="G317" s="1164">
        <f>'FICHE 2-Budget'!G220</f>
        <v>0</v>
      </c>
      <c r="H317" s="1181">
        <f>'FICHE 2-Budget'!H220</f>
        <v>0</v>
      </c>
      <c r="I317" s="1170">
        <f>'FICHE 2-Budget'!I220</f>
        <v>0</v>
      </c>
      <c r="J317" s="1170">
        <f>'FICHE 2-Budget'!J220</f>
        <v>0</v>
      </c>
      <c r="K317" s="779">
        <f>'FICHE 2-Budget'!K220</f>
        <v>0</v>
      </c>
      <c r="L317" s="779">
        <f>'FICHE 2-Budget'!L220</f>
        <v>0</v>
      </c>
      <c r="M317" s="981">
        <f t="shared" si="17"/>
        <v>0</v>
      </c>
      <c r="N317" s="992"/>
    </row>
    <row r="318" spans="1:14" s="315" customFormat="1" ht="15.5" outlineLevel="1" x14ac:dyDescent="0.35">
      <c r="A318" s="779">
        <f>'FICHE 2-Budget'!A221</f>
        <v>0</v>
      </c>
      <c r="B318" s="779">
        <f>'FICHE 2-Budget'!B221</f>
        <v>0</v>
      </c>
      <c r="C318" s="779">
        <f>'FICHE 2-Budget'!C221</f>
        <v>0</v>
      </c>
      <c r="D318" s="779">
        <f>'FICHE 2-Budget'!D221</f>
        <v>0</v>
      </c>
      <c r="E318" s="779">
        <f>'FICHE 2-Budget'!E221</f>
        <v>0</v>
      </c>
      <c r="F318" s="779">
        <f>'FICHE 2-Budget'!F221</f>
        <v>0</v>
      </c>
      <c r="G318" s="1164">
        <f>'FICHE 2-Budget'!G221</f>
        <v>0</v>
      </c>
      <c r="H318" s="1181">
        <f>'FICHE 2-Budget'!H221</f>
        <v>0</v>
      </c>
      <c r="I318" s="1170">
        <f>'FICHE 2-Budget'!I221</f>
        <v>0</v>
      </c>
      <c r="J318" s="1170">
        <f>'FICHE 2-Budget'!J221</f>
        <v>0</v>
      </c>
      <c r="K318" s="779">
        <f>'FICHE 2-Budget'!K221</f>
        <v>0</v>
      </c>
      <c r="L318" s="779">
        <f>'FICHE 2-Budget'!L221</f>
        <v>0</v>
      </c>
      <c r="M318" s="981">
        <f t="shared" si="17"/>
        <v>0</v>
      </c>
      <c r="N318" s="992"/>
    </row>
    <row r="319" spans="1:14" s="315" customFormat="1" ht="15.5" outlineLevel="1" x14ac:dyDescent="0.35">
      <c r="A319" s="779">
        <f>'FICHE 2-Budget'!A222</f>
        <v>0</v>
      </c>
      <c r="B319" s="779">
        <f>'FICHE 2-Budget'!B222</f>
        <v>0</v>
      </c>
      <c r="C319" s="779">
        <f>'FICHE 2-Budget'!C222</f>
        <v>0</v>
      </c>
      <c r="D319" s="779">
        <f>'FICHE 2-Budget'!D222</f>
        <v>0</v>
      </c>
      <c r="E319" s="779">
        <f>'FICHE 2-Budget'!E222</f>
        <v>0</v>
      </c>
      <c r="F319" s="779">
        <f>'FICHE 2-Budget'!F222</f>
        <v>0</v>
      </c>
      <c r="G319" s="1164">
        <f>'FICHE 2-Budget'!G222</f>
        <v>0</v>
      </c>
      <c r="H319" s="1181">
        <f>'FICHE 2-Budget'!H222</f>
        <v>0</v>
      </c>
      <c r="I319" s="1170">
        <f>'FICHE 2-Budget'!I222</f>
        <v>0</v>
      </c>
      <c r="J319" s="1170">
        <f>'FICHE 2-Budget'!J222</f>
        <v>0</v>
      </c>
      <c r="K319" s="779">
        <f>'FICHE 2-Budget'!K222</f>
        <v>0</v>
      </c>
      <c r="L319" s="779">
        <f>'FICHE 2-Budget'!L222</f>
        <v>0</v>
      </c>
      <c r="M319" s="981">
        <f t="shared" si="17"/>
        <v>0</v>
      </c>
      <c r="N319" s="992"/>
    </row>
    <row r="320" spans="1:14" s="315" customFormat="1" ht="15.65" customHeight="1" outlineLevel="1" x14ac:dyDescent="0.35">
      <c r="A320" s="779">
        <f>'FICHE 2-Budget'!A223</f>
        <v>0</v>
      </c>
      <c r="B320" s="779">
        <f>'FICHE 2-Budget'!B223</f>
        <v>0</v>
      </c>
      <c r="C320" s="779">
        <f>'FICHE 2-Budget'!C223</f>
        <v>0</v>
      </c>
      <c r="D320" s="779">
        <f>'FICHE 2-Budget'!D223</f>
        <v>0</v>
      </c>
      <c r="E320" s="779">
        <f>'FICHE 2-Budget'!E223</f>
        <v>0</v>
      </c>
      <c r="F320" s="779">
        <f>'FICHE 2-Budget'!F223</f>
        <v>0</v>
      </c>
      <c r="G320" s="1164">
        <f>'FICHE 2-Budget'!G223</f>
        <v>0</v>
      </c>
      <c r="H320" s="1181">
        <f>'FICHE 2-Budget'!H223</f>
        <v>0</v>
      </c>
      <c r="I320" s="1170">
        <f>'FICHE 2-Budget'!I223</f>
        <v>0</v>
      </c>
      <c r="J320" s="1170">
        <f>'FICHE 2-Budget'!J223</f>
        <v>0</v>
      </c>
      <c r="K320" s="779">
        <f>'FICHE 2-Budget'!K223</f>
        <v>0</v>
      </c>
      <c r="L320" s="779">
        <f>'FICHE 2-Budget'!L223</f>
        <v>0</v>
      </c>
      <c r="M320" s="981">
        <f t="shared" si="17"/>
        <v>0</v>
      </c>
      <c r="N320" s="992"/>
    </row>
    <row r="321" spans="1:14" s="315" customFormat="1" ht="15.5" outlineLevel="1" x14ac:dyDescent="0.35">
      <c r="A321" s="779">
        <f>'FICHE 2-Budget'!A224</f>
        <v>0</v>
      </c>
      <c r="B321" s="779">
        <f>'FICHE 2-Budget'!B224</f>
        <v>0</v>
      </c>
      <c r="C321" s="779">
        <f>'FICHE 2-Budget'!C224</f>
        <v>0</v>
      </c>
      <c r="D321" s="779">
        <f>'FICHE 2-Budget'!D224</f>
        <v>0</v>
      </c>
      <c r="E321" s="779">
        <f>'FICHE 2-Budget'!E224</f>
        <v>0</v>
      </c>
      <c r="F321" s="779">
        <f>'FICHE 2-Budget'!F224</f>
        <v>0</v>
      </c>
      <c r="G321" s="1164">
        <f>'FICHE 2-Budget'!G224</f>
        <v>0</v>
      </c>
      <c r="H321" s="1181">
        <f>'FICHE 2-Budget'!H224</f>
        <v>0</v>
      </c>
      <c r="I321" s="1170">
        <f>'FICHE 2-Budget'!I224</f>
        <v>0</v>
      </c>
      <c r="J321" s="1170">
        <f>'FICHE 2-Budget'!J224</f>
        <v>0</v>
      </c>
      <c r="K321" s="779">
        <f>'FICHE 2-Budget'!K224</f>
        <v>0</v>
      </c>
      <c r="L321" s="779">
        <f>'FICHE 2-Budget'!L224</f>
        <v>0</v>
      </c>
      <c r="M321" s="981">
        <f t="shared" si="17"/>
        <v>0</v>
      </c>
      <c r="N321" s="992"/>
    </row>
    <row r="322" spans="1:14" s="315" customFormat="1" ht="15.5" x14ac:dyDescent="0.35">
      <c r="A322" s="820" t="s">
        <v>487</v>
      </c>
      <c r="B322" s="821"/>
      <c r="C322" s="821"/>
      <c r="D322" s="821"/>
      <c r="E322" s="826"/>
      <c r="F322" s="827"/>
      <c r="G322" s="826"/>
      <c r="H322" s="1191">
        <f>SUM(H323:H340)</f>
        <v>0</v>
      </c>
      <c r="I322" s="805">
        <f>SUM(I323:I340)</f>
        <v>0</v>
      </c>
      <c r="J322" s="805">
        <f>SUM(J323:J340)</f>
        <v>0</v>
      </c>
      <c r="K322" s="805">
        <f>H322+J322</f>
        <v>0</v>
      </c>
      <c r="L322" s="825"/>
      <c r="M322" s="983">
        <f>SUM(M323:M340)</f>
        <v>0</v>
      </c>
      <c r="N322" s="992"/>
    </row>
    <row r="323" spans="1:14" s="315" customFormat="1" ht="15.5" outlineLevel="1" x14ac:dyDescent="0.35">
      <c r="A323" s="779" t="str">
        <f>'FICHE 2-Budget'!A226</f>
        <v>Gameplay Programmer</v>
      </c>
      <c r="B323" s="779">
        <f>'FICHE 2-Budget'!B226</f>
        <v>0</v>
      </c>
      <c r="C323" s="779">
        <f>'FICHE 2-Budget'!C226</f>
        <v>0</v>
      </c>
      <c r="D323" s="779">
        <f>'FICHE 2-Budget'!D226</f>
        <v>0</v>
      </c>
      <c r="E323" s="779">
        <f>'FICHE 2-Budget'!E226</f>
        <v>0</v>
      </c>
      <c r="F323" s="779">
        <f>'FICHE 2-Budget'!F226</f>
        <v>0</v>
      </c>
      <c r="G323" s="1164">
        <f>'FICHE 2-Budget'!G226</f>
        <v>0</v>
      </c>
      <c r="H323" s="1181">
        <f>'FICHE 2-Budget'!H226</f>
        <v>0</v>
      </c>
      <c r="I323" s="1170">
        <f>'FICHE 2-Budget'!I226</f>
        <v>0</v>
      </c>
      <c r="J323" s="1170">
        <f>'FICHE 2-Budget'!J226</f>
        <v>0</v>
      </c>
      <c r="K323" s="779">
        <f>'FICHE 2-Budget'!K226</f>
        <v>0</v>
      </c>
      <c r="L323" s="779">
        <f>'FICHE 2-Budget'!L226</f>
        <v>0</v>
      </c>
      <c r="M323" s="981">
        <f>H323</f>
        <v>0</v>
      </c>
      <c r="N323" s="992"/>
    </row>
    <row r="324" spans="1:14" s="315" customFormat="1" ht="15.5" outlineLevel="1" x14ac:dyDescent="0.35">
      <c r="A324" s="779">
        <f>'FICHE 2-Budget'!A227</f>
        <v>0</v>
      </c>
      <c r="B324" s="779">
        <f>'FICHE 2-Budget'!B227</f>
        <v>0</v>
      </c>
      <c r="C324" s="779">
        <f>'FICHE 2-Budget'!C227</f>
        <v>0</v>
      </c>
      <c r="D324" s="779">
        <f>'FICHE 2-Budget'!D227</f>
        <v>0</v>
      </c>
      <c r="E324" s="779">
        <f>'FICHE 2-Budget'!E227</f>
        <v>0</v>
      </c>
      <c r="F324" s="779">
        <f>'FICHE 2-Budget'!F227</f>
        <v>0</v>
      </c>
      <c r="G324" s="1164">
        <f>'FICHE 2-Budget'!G227</f>
        <v>0</v>
      </c>
      <c r="H324" s="1181">
        <f>'FICHE 2-Budget'!H227</f>
        <v>0</v>
      </c>
      <c r="I324" s="1170">
        <f>'FICHE 2-Budget'!I227</f>
        <v>0</v>
      </c>
      <c r="J324" s="1170">
        <f>'FICHE 2-Budget'!J227</f>
        <v>0</v>
      </c>
      <c r="K324" s="779">
        <f>'FICHE 2-Budget'!K227</f>
        <v>0</v>
      </c>
      <c r="L324" s="779">
        <f>'FICHE 2-Budget'!L227</f>
        <v>0</v>
      </c>
      <c r="M324" s="981">
        <f t="shared" ref="M324:M340" si="18">H324</f>
        <v>0</v>
      </c>
      <c r="N324" s="992"/>
    </row>
    <row r="325" spans="1:14" s="315" customFormat="1" ht="15.5" outlineLevel="1" x14ac:dyDescent="0.35">
      <c r="A325" s="779">
        <f>'FICHE 2-Budget'!A228</f>
        <v>0</v>
      </c>
      <c r="B325" s="779">
        <f>'FICHE 2-Budget'!B228</f>
        <v>0</v>
      </c>
      <c r="C325" s="779">
        <f>'FICHE 2-Budget'!C228</f>
        <v>0</v>
      </c>
      <c r="D325" s="779">
        <f>'FICHE 2-Budget'!D228</f>
        <v>0</v>
      </c>
      <c r="E325" s="779">
        <f>'FICHE 2-Budget'!E228</f>
        <v>0</v>
      </c>
      <c r="F325" s="779">
        <f>'FICHE 2-Budget'!F228</f>
        <v>0</v>
      </c>
      <c r="G325" s="1164">
        <f>'FICHE 2-Budget'!G228</f>
        <v>0</v>
      </c>
      <c r="H325" s="1181">
        <f>'FICHE 2-Budget'!H228</f>
        <v>0</v>
      </c>
      <c r="I325" s="1170">
        <f>'FICHE 2-Budget'!I228</f>
        <v>0</v>
      </c>
      <c r="J325" s="1170">
        <f>'FICHE 2-Budget'!J228</f>
        <v>0</v>
      </c>
      <c r="K325" s="779">
        <f>'FICHE 2-Budget'!K228</f>
        <v>0</v>
      </c>
      <c r="L325" s="779">
        <f>'FICHE 2-Budget'!L228</f>
        <v>0</v>
      </c>
      <c r="M325" s="981">
        <f t="shared" si="18"/>
        <v>0</v>
      </c>
      <c r="N325" s="992"/>
    </row>
    <row r="326" spans="1:14" s="315" customFormat="1" ht="15.5" outlineLevel="1" x14ac:dyDescent="0.35">
      <c r="A326" s="779" t="str">
        <f>'FICHE 2-Budget'!A229</f>
        <v>UX/UI Developer</v>
      </c>
      <c r="B326" s="779">
        <f>'FICHE 2-Budget'!B229</f>
        <v>0</v>
      </c>
      <c r="C326" s="779">
        <f>'FICHE 2-Budget'!C229</f>
        <v>0</v>
      </c>
      <c r="D326" s="779">
        <f>'FICHE 2-Budget'!D229</f>
        <v>0</v>
      </c>
      <c r="E326" s="779">
        <f>'FICHE 2-Budget'!E229</f>
        <v>0</v>
      </c>
      <c r="F326" s="779">
        <f>'FICHE 2-Budget'!F229</f>
        <v>0</v>
      </c>
      <c r="G326" s="1164">
        <f>'FICHE 2-Budget'!G229</f>
        <v>0</v>
      </c>
      <c r="H326" s="1181">
        <f>'FICHE 2-Budget'!H229</f>
        <v>0</v>
      </c>
      <c r="I326" s="1170">
        <f>'FICHE 2-Budget'!I229</f>
        <v>0</v>
      </c>
      <c r="J326" s="1170">
        <f>'FICHE 2-Budget'!J229</f>
        <v>0</v>
      </c>
      <c r="K326" s="779">
        <f>'FICHE 2-Budget'!K229</f>
        <v>0</v>
      </c>
      <c r="L326" s="779">
        <f>'FICHE 2-Budget'!L229</f>
        <v>0</v>
      </c>
      <c r="M326" s="981">
        <f t="shared" si="18"/>
        <v>0</v>
      </c>
      <c r="N326" s="992"/>
    </row>
    <row r="327" spans="1:14" s="315" customFormat="1" ht="15.5" outlineLevel="1" x14ac:dyDescent="0.35">
      <c r="A327" s="779">
        <f>'FICHE 2-Budget'!A230</f>
        <v>0</v>
      </c>
      <c r="B327" s="779">
        <f>'FICHE 2-Budget'!B230</f>
        <v>0</v>
      </c>
      <c r="C327" s="779">
        <f>'FICHE 2-Budget'!C230</f>
        <v>0</v>
      </c>
      <c r="D327" s="779">
        <f>'FICHE 2-Budget'!D230</f>
        <v>0</v>
      </c>
      <c r="E327" s="779">
        <f>'FICHE 2-Budget'!E230</f>
        <v>0</v>
      </c>
      <c r="F327" s="779">
        <f>'FICHE 2-Budget'!F230</f>
        <v>0</v>
      </c>
      <c r="G327" s="1164">
        <f>'FICHE 2-Budget'!G230</f>
        <v>0</v>
      </c>
      <c r="H327" s="1181">
        <f>'FICHE 2-Budget'!H230</f>
        <v>0</v>
      </c>
      <c r="I327" s="1170">
        <f>'FICHE 2-Budget'!I230</f>
        <v>0</v>
      </c>
      <c r="J327" s="1170">
        <f>'FICHE 2-Budget'!J230</f>
        <v>0</v>
      </c>
      <c r="K327" s="779">
        <f>'FICHE 2-Budget'!K230</f>
        <v>0</v>
      </c>
      <c r="L327" s="779">
        <f>'FICHE 2-Budget'!L230</f>
        <v>0</v>
      </c>
      <c r="M327" s="981">
        <f t="shared" si="18"/>
        <v>0</v>
      </c>
      <c r="N327" s="992"/>
    </row>
    <row r="328" spans="1:14" s="315" customFormat="1" ht="15.5" outlineLevel="1" x14ac:dyDescent="0.35">
      <c r="A328" s="779" t="str">
        <f>'FICHE 2-Budget'!A231</f>
        <v>Tools Programmer</v>
      </c>
      <c r="B328" s="779">
        <f>'FICHE 2-Budget'!B231</f>
        <v>0</v>
      </c>
      <c r="C328" s="779">
        <f>'FICHE 2-Budget'!C231</f>
        <v>0</v>
      </c>
      <c r="D328" s="779">
        <f>'FICHE 2-Budget'!D231</f>
        <v>0</v>
      </c>
      <c r="E328" s="779">
        <f>'FICHE 2-Budget'!E231</f>
        <v>0</v>
      </c>
      <c r="F328" s="779">
        <f>'FICHE 2-Budget'!F231</f>
        <v>0</v>
      </c>
      <c r="G328" s="1164">
        <f>'FICHE 2-Budget'!G231</f>
        <v>0</v>
      </c>
      <c r="H328" s="1181">
        <f>'FICHE 2-Budget'!H231</f>
        <v>0</v>
      </c>
      <c r="I328" s="1170">
        <f>'FICHE 2-Budget'!I231</f>
        <v>0</v>
      </c>
      <c r="J328" s="1170">
        <f>'FICHE 2-Budget'!J231</f>
        <v>0</v>
      </c>
      <c r="K328" s="779">
        <f>'FICHE 2-Budget'!K231</f>
        <v>0</v>
      </c>
      <c r="L328" s="779">
        <f>'FICHE 2-Budget'!L231</f>
        <v>0</v>
      </c>
      <c r="M328" s="981">
        <f t="shared" si="18"/>
        <v>0</v>
      </c>
      <c r="N328" s="992"/>
    </row>
    <row r="329" spans="1:14" s="315" customFormat="1" ht="15.5" outlineLevel="1" x14ac:dyDescent="0.35">
      <c r="A329" s="779">
        <f>'FICHE 2-Budget'!A232</f>
        <v>0</v>
      </c>
      <c r="B329" s="779">
        <f>'FICHE 2-Budget'!B232</f>
        <v>0</v>
      </c>
      <c r="C329" s="779">
        <f>'FICHE 2-Budget'!C232</f>
        <v>0</v>
      </c>
      <c r="D329" s="779">
        <f>'FICHE 2-Budget'!D232</f>
        <v>0</v>
      </c>
      <c r="E329" s="779">
        <f>'FICHE 2-Budget'!E232</f>
        <v>0</v>
      </c>
      <c r="F329" s="779">
        <f>'FICHE 2-Budget'!F232</f>
        <v>0</v>
      </c>
      <c r="G329" s="1164">
        <f>'FICHE 2-Budget'!G232</f>
        <v>0</v>
      </c>
      <c r="H329" s="1181">
        <f>'FICHE 2-Budget'!H232</f>
        <v>0</v>
      </c>
      <c r="I329" s="1170">
        <f>'FICHE 2-Budget'!I232</f>
        <v>0</v>
      </c>
      <c r="J329" s="1170">
        <f>'FICHE 2-Budget'!J232</f>
        <v>0</v>
      </c>
      <c r="K329" s="779">
        <f>'FICHE 2-Budget'!K232</f>
        <v>0</v>
      </c>
      <c r="L329" s="779">
        <f>'FICHE 2-Budget'!L232</f>
        <v>0</v>
      </c>
      <c r="M329" s="981">
        <f t="shared" si="18"/>
        <v>0</v>
      </c>
      <c r="N329" s="992"/>
    </row>
    <row r="330" spans="1:14" s="315" customFormat="1" ht="15.5" outlineLevel="1" x14ac:dyDescent="0.35">
      <c r="A330" s="779" t="str">
        <f>'FICHE 2-Budget'!A233</f>
        <v>Back-end Developer</v>
      </c>
      <c r="B330" s="779">
        <f>'FICHE 2-Budget'!B233</f>
        <v>0</v>
      </c>
      <c r="C330" s="779">
        <f>'FICHE 2-Budget'!C233</f>
        <v>0</v>
      </c>
      <c r="D330" s="779">
        <f>'FICHE 2-Budget'!D233</f>
        <v>0</v>
      </c>
      <c r="E330" s="779">
        <f>'FICHE 2-Budget'!E233</f>
        <v>0</v>
      </c>
      <c r="F330" s="779">
        <f>'FICHE 2-Budget'!F233</f>
        <v>0</v>
      </c>
      <c r="G330" s="1164">
        <f>'FICHE 2-Budget'!G233</f>
        <v>0</v>
      </c>
      <c r="H330" s="1181">
        <f>'FICHE 2-Budget'!H233</f>
        <v>0</v>
      </c>
      <c r="I330" s="1170">
        <f>'FICHE 2-Budget'!I233</f>
        <v>0</v>
      </c>
      <c r="J330" s="1170">
        <f>'FICHE 2-Budget'!J233</f>
        <v>0</v>
      </c>
      <c r="K330" s="779">
        <f>'FICHE 2-Budget'!K233</f>
        <v>0</v>
      </c>
      <c r="L330" s="779">
        <f>'FICHE 2-Budget'!L233</f>
        <v>0</v>
      </c>
      <c r="M330" s="981">
        <f t="shared" si="18"/>
        <v>0</v>
      </c>
      <c r="N330" s="992"/>
    </row>
    <row r="331" spans="1:14" s="315" customFormat="1" ht="15.5" outlineLevel="1" x14ac:dyDescent="0.35">
      <c r="A331" s="779">
        <f>'FICHE 2-Budget'!A234</f>
        <v>0</v>
      </c>
      <c r="B331" s="779">
        <f>'FICHE 2-Budget'!B234</f>
        <v>0</v>
      </c>
      <c r="C331" s="779">
        <f>'FICHE 2-Budget'!C234</f>
        <v>0</v>
      </c>
      <c r="D331" s="779">
        <f>'FICHE 2-Budget'!D234</f>
        <v>0</v>
      </c>
      <c r="E331" s="779">
        <f>'FICHE 2-Budget'!E234</f>
        <v>0</v>
      </c>
      <c r="F331" s="779">
        <f>'FICHE 2-Budget'!F234</f>
        <v>0</v>
      </c>
      <c r="G331" s="1164">
        <f>'FICHE 2-Budget'!G234</f>
        <v>0</v>
      </c>
      <c r="H331" s="1181">
        <f>'FICHE 2-Budget'!H234</f>
        <v>0</v>
      </c>
      <c r="I331" s="1170">
        <f>'FICHE 2-Budget'!I234</f>
        <v>0</v>
      </c>
      <c r="J331" s="1170">
        <f>'FICHE 2-Budget'!J234</f>
        <v>0</v>
      </c>
      <c r="K331" s="779">
        <f>'FICHE 2-Budget'!K234</f>
        <v>0</v>
      </c>
      <c r="L331" s="779">
        <f>'FICHE 2-Budget'!L234</f>
        <v>0</v>
      </c>
      <c r="M331" s="981">
        <f t="shared" si="18"/>
        <v>0</v>
      </c>
      <c r="N331" s="992"/>
    </row>
    <row r="332" spans="1:14" s="315" customFormat="1" ht="15.5" outlineLevel="1" x14ac:dyDescent="0.35">
      <c r="A332" s="779" t="str">
        <f>'FICHE 2-Budget'!A235</f>
        <v>AI Programmer</v>
      </c>
      <c r="B332" s="779">
        <f>'FICHE 2-Budget'!B235</f>
        <v>0</v>
      </c>
      <c r="C332" s="779">
        <f>'FICHE 2-Budget'!C235</f>
        <v>0</v>
      </c>
      <c r="D332" s="779">
        <f>'FICHE 2-Budget'!D235</f>
        <v>0</v>
      </c>
      <c r="E332" s="779">
        <f>'FICHE 2-Budget'!E235</f>
        <v>0</v>
      </c>
      <c r="F332" s="779">
        <f>'FICHE 2-Budget'!F235</f>
        <v>0</v>
      </c>
      <c r="G332" s="1164">
        <f>'FICHE 2-Budget'!G235</f>
        <v>0</v>
      </c>
      <c r="H332" s="1181">
        <f>'FICHE 2-Budget'!H235</f>
        <v>0</v>
      </c>
      <c r="I332" s="1170">
        <f>'FICHE 2-Budget'!I235</f>
        <v>0</v>
      </c>
      <c r="J332" s="1170">
        <f>'FICHE 2-Budget'!J235</f>
        <v>0</v>
      </c>
      <c r="K332" s="779">
        <f>'FICHE 2-Budget'!K235</f>
        <v>0</v>
      </c>
      <c r="L332" s="779">
        <f>'FICHE 2-Budget'!L235</f>
        <v>0</v>
      </c>
      <c r="M332" s="981">
        <f t="shared" si="18"/>
        <v>0</v>
      </c>
      <c r="N332" s="992"/>
    </row>
    <row r="333" spans="1:14" s="315" customFormat="1" ht="15.5" outlineLevel="1" x14ac:dyDescent="0.35">
      <c r="A333" s="779">
        <f>'FICHE 2-Budget'!A236</f>
        <v>0</v>
      </c>
      <c r="B333" s="779">
        <f>'FICHE 2-Budget'!B236</f>
        <v>0</v>
      </c>
      <c r="C333" s="779">
        <f>'FICHE 2-Budget'!C236</f>
        <v>0</v>
      </c>
      <c r="D333" s="779">
        <f>'FICHE 2-Budget'!D236</f>
        <v>0</v>
      </c>
      <c r="E333" s="779">
        <f>'FICHE 2-Budget'!E236</f>
        <v>0</v>
      </c>
      <c r="F333" s="779">
        <f>'FICHE 2-Budget'!F236</f>
        <v>0</v>
      </c>
      <c r="G333" s="1164">
        <f>'FICHE 2-Budget'!G236</f>
        <v>0</v>
      </c>
      <c r="H333" s="1181">
        <f>'FICHE 2-Budget'!H236</f>
        <v>0</v>
      </c>
      <c r="I333" s="1170">
        <f>'FICHE 2-Budget'!I236</f>
        <v>0</v>
      </c>
      <c r="J333" s="1170">
        <f>'FICHE 2-Budget'!J236</f>
        <v>0</v>
      </c>
      <c r="K333" s="779">
        <f>'FICHE 2-Budget'!K236</f>
        <v>0</v>
      </c>
      <c r="L333" s="779">
        <f>'FICHE 2-Budget'!L236</f>
        <v>0</v>
      </c>
      <c r="M333" s="981">
        <f t="shared" si="18"/>
        <v>0</v>
      </c>
      <c r="N333" s="991"/>
    </row>
    <row r="334" spans="1:14" s="315" customFormat="1" ht="15.5" outlineLevel="1" x14ac:dyDescent="0.35">
      <c r="A334" s="779" t="str">
        <f>'FICHE 2-Budget'!A237</f>
        <v>Engine Programmer</v>
      </c>
      <c r="B334" s="779">
        <f>'FICHE 2-Budget'!B237</f>
        <v>0</v>
      </c>
      <c r="C334" s="779">
        <f>'FICHE 2-Budget'!C237</f>
        <v>0</v>
      </c>
      <c r="D334" s="779">
        <f>'FICHE 2-Budget'!D237</f>
        <v>0</v>
      </c>
      <c r="E334" s="779">
        <f>'FICHE 2-Budget'!E237</f>
        <v>0</v>
      </c>
      <c r="F334" s="779">
        <f>'FICHE 2-Budget'!F237</f>
        <v>0</v>
      </c>
      <c r="G334" s="1164">
        <f>'FICHE 2-Budget'!G237</f>
        <v>0</v>
      </c>
      <c r="H334" s="1181">
        <f>'FICHE 2-Budget'!H237</f>
        <v>0</v>
      </c>
      <c r="I334" s="1170">
        <f>'FICHE 2-Budget'!I237</f>
        <v>0</v>
      </c>
      <c r="J334" s="1170">
        <f>'FICHE 2-Budget'!J237</f>
        <v>0</v>
      </c>
      <c r="K334" s="779">
        <f>'FICHE 2-Budget'!K237</f>
        <v>0</v>
      </c>
      <c r="L334" s="779">
        <f>'FICHE 2-Budget'!L237</f>
        <v>0</v>
      </c>
      <c r="M334" s="981">
        <f t="shared" si="18"/>
        <v>0</v>
      </c>
      <c r="N334" s="991"/>
    </row>
    <row r="335" spans="1:14" s="315" customFormat="1" ht="15.5" outlineLevel="1" x14ac:dyDescent="0.35">
      <c r="A335" s="779">
        <f>'FICHE 2-Budget'!A238</f>
        <v>0</v>
      </c>
      <c r="B335" s="779">
        <f>'FICHE 2-Budget'!B238</f>
        <v>0</v>
      </c>
      <c r="C335" s="779">
        <f>'FICHE 2-Budget'!C238</f>
        <v>0</v>
      </c>
      <c r="D335" s="779">
        <f>'FICHE 2-Budget'!D238</f>
        <v>0</v>
      </c>
      <c r="E335" s="779">
        <f>'FICHE 2-Budget'!E238</f>
        <v>0</v>
      </c>
      <c r="F335" s="779">
        <f>'FICHE 2-Budget'!F238</f>
        <v>0</v>
      </c>
      <c r="G335" s="1164">
        <f>'FICHE 2-Budget'!G238</f>
        <v>0</v>
      </c>
      <c r="H335" s="1181">
        <f>'FICHE 2-Budget'!H238</f>
        <v>0</v>
      </c>
      <c r="I335" s="1170">
        <f>'FICHE 2-Budget'!I238</f>
        <v>0</v>
      </c>
      <c r="J335" s="1170">
        <f>'FICHE 2-Budget'!J238</f>
        <v>0</v>
      </c>
      <c r="K335" s="779">
        <f>'FICHE 2-Budget'!K238</f>
        <v>0</v>
      </c>
      <c r="L335" s="779">
        <f>'FICHE 2-Budget'!L238</f>
        <v>0</v>
      </c>
      <c r="M335" s="981">
        <f t="shared" si="18"/>
        <v>0</v>
      </c>
      <c r="N335" s="992"/>
    </row>
    <row r="336" spans="1:14" s="315" customFormat="1" ht="15.5" outlineLevel="1" x14ac:dyDescent="0.35">
      <c r="A336" s="779" t="str">
        <f>'FICHE 2-Budget'!A239</f>
        <v>Autre(s), non repris ci-avant : à préciser</v>
      </c>
      <c r="B336" s="779">
        <f>'FICHE 2-Budget'!B239</f>
        <v>0</v>
      </c>
      <c r="C336" s="779">
        <f>'FICHE 2-Budget'!C239</f>
        <v>0</v>
      </c>
      <c r="D336" s="779">
        <f>'FICHE 2-Budget'!D239</f>
        <v>0</v>
      </c>
      <c r="E336" s="779">
        <f>'FICHE 2-Budget'!E239</f>
        <v>0</v>
      </c>
      <c r="F336" s="779">
        <f>'FICHE 2-Budget'!F239</f>
        <v>0</v>
      </c>
      <c r="G336" s="1164">
        <f>'FICHE 2-Budget'!G239</f>
        <v>0</v>
      </c>
      <c r="H336" s="1181">
        <f>'FICHE 2-Budget'!H239</f>
        <v>0</v>
      </c>
      <c r="I336" s="1170">
        <f>'FICHE 2-Budget'!I239</f>
        <v>0</v>
      </c>
      <c r="J336" s="1170">
        <f>'FICHE 2-Budget'!J239</f>
        <v>0</v>
      </c>
      <c r="K336" s="779">
        <f>'FICHE 2-Budget'!K239</f>
        <v>0</v>
      </c>
      <c r="L336" s="779">
        <f>'FICHE 2-Budget'!L239</f>
        <v>0</v>
      </c>
      <c r="M336" s="981">
        <f t="shared" si="18"/>
        <v>0</v>
      </c>
      <c r="N336" s="992"/>
    </row>
    <row r="337" spans="1:14" s="315" customFormat="1" ht="15.5" outlineLevel="1" x14ac:dyDescent="0.35">
      <c r="A337" s="779">
        <f>'FICHE 2-Budget'!A240</f>
        <v>0</v>
      </c>
      <c r="B337" s="779">
        <f>'FICHE 2-Budget'!B240</f>
        <v>0</v>
      </c>
      <c r="C337" s="779">
        <f>'FICHE 2-Budget'!C240</f>
        <v>0</v>
      </c>
      <c r="D337" s="779">
        <f>'FICHE 2-Budget'!D240</f>
        <v>0</v>
      </c>
      <c r="E337" s="779">
        <f>'FICHE 2-Budget'!E240</f>
        <v>0</v>
      </c>
      <c r="F337" s="779">
        <f>'FICHE 2-Budget'!F240</f>
        <v>0</v>
      </c>
      <c r="G337" s="1164">
        <f>'FICHE 2-Budget'!G240</f>
        <v>0</v>
      </c>
      <c r="H337" s="1181">
        <f>'FICHE 2-Budget'!H240</f>
        <v>0</v>
      </c>
      <c r="I337" s="1170">
        <f>'FICHE 2-Budget'!I240</f>
        <v>0</v>
      </c>
      <c r="J337" s="1170">
        <f>'FICHE 2-Budget'!J240</f>
        <v>0</v>
      </c>
      <c r="K337" s="779">
        <f>'FICHE 2-Budget'!K240</f>
        <v>0</v>
      </c>
      <c r="L337" s="779">
        <f>'FICHE 2-Budget'!L240</f>
        <v>0</v>
      </c>
      <c r="M337" s="981">
        <f t="shared" si="18"/>
        <v>0</v>
      </c>
      <c r="N337" s="992"/>
    </row>
    <row r="338" spans="1:14" s="315" customFormat="1" ht="15.5" outlineLevel="1" x14ac:dyDescent="0.35">
      <c r="A338" s="779">
        <f>'FICHE 2-Budget'!A241</f>
        <v>0</v>
      </c>
      <c r="B338" s="779">
        <f>'FICHE 2-Budget'!B241</f>
        <v>0</v>
      </c>
      <c r="C338" s="779">
        <f>'FICHE 2-Budget'!C241</f>
        <v>0</v>
      </c>
      <c r="D338" s="779">
        <f>'FICHE 2-Budget'!D241</f>
        <v>0</v>
      </c>
      <c r="E338" s="779">
        <f>'FICHE 2-Budget'!E241</f>
        <v>0</v>
      </c>
      <c r="F338" s="779">
        <f>'FICHE 2-Budget'!F241</f>
        <v>0</v>
      </c>
      <c r="G338" s="1164">
        <f>'FICHE 2-Budget'!G241</f>
        <v>0</v>
      </c>
      <c r="H338" s="1181">
        <f>'FICHE 2-Budget'!H241</f>
        <v>0</v>
      </c>
      <c r="I338" s="1170">
        <f>'FICHE 2-Budget'!I241</f>
        <v>0</v>
      </c>
      <c r="J338" s="1170">
        <f>'FICHE 2-Budget'!J241</f>
        <v>0</v>
      </c>
      <c r="K338" s="779">
        <f>'FICHE 2-Budget'!K241</f>
        <v>0</v>
      </c>
      <c r="L338" s="779">
        <f>'FICHE 2-Budget'!L241</f>
        <v>0</v>
      </c>
      <c r="M338" s="981">
        <f t="shared" si="18"/>
        <v>0</v>
      </c>
      <c r="N338" s="992"/>
    </row>
    <row r="339" spans="1:14" s="315" customFormat="1" ht="15.5" outlineLevel="1" x14ac:dyDescent="0.35">
      <c r="A339" s="779">
        <f>'FICHE 2-Budget'!A242</f>
        <v>0</v>
      </c>
      <c r="B339" s="779">
        <f>'FICHE 2-Budget'!B242</f>
        <v>0</v>
      </c>
      <c r="C339" s="779">
        <f>'FICHE 2-Budget'!C242</f>
        <v>0</v>
      </c>
      <c r="D339" s="779">
        <f>'FICHE 2-Budget'!D242</f>
        <v>0</v>
      </c>
      <c r="E339" s="779">
        <f>'FICHE 2-Budget'!E242</f>
        <v>0</v>
      </c>
      <c r="F339" s="779">
        <f>'FICHE 2-Budget'!F242</f>
        <v>0</v>
      </c>
      <c r="G339" s="1164">
        <f>'FICHE 2-Budget'!G242</f>
        <v>0</v>
      </c>
      <c r="H339" s="1181">
        <f>'FICHE 2-Budget'!H242</f>
        <v>0</v>
      </c>
      <c r="I339" s="1170">
        <f>'FICHE 2-Budget'!I242</f>
        <v>0</v>
      </c>
      <c r="J339" s="1170">
        <f>'FICHE 2-Budget'!J242</f>
        <v>0</v>
      </c>
      <c r="K339" s="779">
        <f>'FICHE 2-Budget'!K242</f>
        <v>0</v>
      </c>
      <c r="L339" s="779">
        <f>'FICHE 2-Budget'!L242</f>
        <v>0</v>
      </c>
      <c r="M339" s="981">
        <f t="shared" si="18"/>
        <v>0</v>
      </c>
      <c r="N339" s="992"/>
    </row>
    <row r="340" spans="1:14" s="315" customFormat="1" ht="15.5" outlineLevel="1" x14ac:dyDescent="0.35">
      <c r="A340" s="779">
        <f>'FICHE 2-Budget'!A243</f>
        <v>0</v>
      </c>
      <c r="B340" s="779">
        <f>'FICHE 2-Budget'!B243</f>
        <v>0</v>
      </c>
      <c r="C340" s="779">
        <f>'FICHE 2-Budget'!C243</f>
        <v>0</v>
      </c>
      <c r="D340" s="779">
        <f>'FICHE 2-Budget'!D243</f>
        <v>0</v>
      </c>
      <c r="E340" s="779">
        <f>'FICHE 2-Budget'!E243</f>
        <v>0</v>
      </c>
      <c r="F340" s="779">
        <f>'FICHE 2-Budget'!F243</f>
        <v>0</v>
      </c>
      <c r="G340" s="1164">
        <f>'FICHE 2-Budget'!G243</f>
        <v>0</v>
      </c>
      <c r="H340" s="1181">
        <f>'FICHE 2-Budget'!H243</f>
        <v>0</v>
      </c>
      <c r="I340" s="1170">
        <f>'FICHE 2-Budget'!I243</f>
        <v>0</v>
      </c>
      <c r="J340" s="1170">
        <f>'FICHE 2-Budget'!J243</f>
        <v>0</v>
      </c>
      <c r="K340" s="779">
        <f>'FICHE 2-Budget'!K243</f>
        <v>0</v>
      </c>
      <c r="L340" s="779">
        <f>'FICHE 2-Budget'!L243</f>
        <v>0</v>
      </c>
      <c r="M340" s="981">
        <f t="shared" si="18"/>
        <v>0</v>
      </c>
      <c r="N340" s="992"/>
    </row>
    <row r="341" spans="1:14" s="315" customFormat="1" ht="15.5" x14ac:dyDescent="0.35">
      <c r="A341" s="820" t="s">
        <v>488</v>
      </c>
      <c r="B341" s="821"/>
      <c r="C341" s="821"/>
      <c r="D341" s="821"/>
      <c r="E341" s="821"/>
      <c r="F341" s="822"/>
      <c r="G341" s="821"/>
      <c r="H341" s="1192">
        <f>SUM(H342:H360)</f>
        <v>0</v>
      </c>
      <c r="I341" s="824">
        <f>SUM(I342:I356)</f>
        <v>0</v>
      </c>
      <c r="J341" s="824">
        <f>SUM(J342:J356)</f>
        <v>0</v>
      </c>
      <c r="K341" s="824">
        <f>H341+J341</f>
        <v>0</v>
      </c>
      <c r="L341" s="825"/>
      <c r="M341" s="984">
        <f>SUM(M342:M360)</f>
        <v>0</v>
      </c>
      <c r="N341" s="992"/>
    </row>
    <row r="342" spans="1:14" s="315" customFormat="1" ht="15.5" outlineLevel="1" x14ac:dyDescent="0.35">
      <c r="A342" s="779" t="str">
        <f>'FICHE 2-Budget'!A245</f>
        <v>Game artist / Illustrator</v>
      </c>
      <c r="B342" s="779">
        <f>'FICHE 2-Budget'!B245</f>
        <v>0</v>
      </c>
      <c r="C342" s="779">
        <f>'FICHE 2-Budget'!C245</f>
        <v>0</v>
      </c>
      <c r="D342" s="779">
        <f>'FICHE 2-Budget'!D245</f>
        <v>0</v>
      </c>
      <c r="E342" s="779">
        <f>'FICHE 2-Budget'!E245</f>
        <v>0</v>
      </c>
      <c r="F342" s="779">
        <f>'FICHE 2-Budget'!F245</f>
        <v>0</v>
      </c>
      <c r="G342" s="1164">
        <f>'FICHE 2-Budget'!G245</f>
        <v>0</v>
      </c>
      <c r="H342" s="1181">
        <f>'FICHE 2-Budget'!H245</f>
        <v>0</v>
      </c>
      <c r="I342" s="1170">
        <f>'FICHE 2-Budget'!I245</f>
        <v>0</v>
      </c>
      <c r="J342" s="1170">
        <f>'FICHE 2-Budget'!J245</f>
        <v>0</v>
      </c>
      <c r="K342" s="779">
        <f>'FICHE 2-Budget'!K245</f>
        <v>0</v>
      </c>
      <c r="L342" s="779">
        <f>'FICHE 2-Budget'!L245</f>
        <v>0</v>
      </c>
      <c r="M342" s="981">
        <f>H342</f>
        <v>0</v>
      </c>
      <c r="N342" s="992"/>
    </row>
    <row r="343" spans="1:14" s="315" customFormat="1" ht="15.5" outlineLevel="1" x14ac:dyDescent="0.35">
      <c r="A343" s="779">
        <f>'FICHE 2-Budget'!A246</f>
        <v>0</v>
      </c>
      <c r="B343" s="779">
        <f>'FICHE 2-Budget'!B246</f>
        <v>0</v>
      </c>
      <c r="C343" s="779">
        <f>'FICHE 2-Budget'!C246</f>
        <v>0</v>
      </c>
      <c r="D343" s="779">
        <f>'FICHE 2-Budget'!D246</f>
        <v>0</v>
      </c>
      <c r="E343" s="779">
        <f>'FICHE 2-Budget'!E246</f>
        <v>0</v>
      </c>
      <c r="F343" s="779">
        <f>'FICHE 2-Budget'!F246</f>
        <v>0</v>
      </c>
      <c r="G343" s="1164">
        <f>'FICHE 2-Budget'!G246</f>
        <v>0</v>
      </c>
      <c r="H343" s="1181">
        <f>'FICHE 2-Budget'!H246</f>
        <v>0</v>
      </c>
      <c r="I343" s="1170">
        <f>'FICHE 2-Budget'!I246</f>
        <v>0</v>
      </c>
      <c r="J343" s="1170">
        <f>'FICHE 2-Budget'!J246</f>
        <v>0</v>
      </c>
      <c r="K343" s="779">
        <f>'FICHE 2-Budget'!K246</f>
        <v>0</v>
      </c>
      <c r="L343" s="779">
        <f>'FICHE 2-Budget'!L246</f>
        <v>0</v>
      </c>
      <c r="M343" s="981">
        <f t="shared" ref="M343:M360" si="19">H343</f>
        <v>0</v>
      </c>
      <c r="N343" s="992"/>
    </row>
    <row r="344" spans="1:14" s="315" customFormat="1" ht="15.5" outlineLevel="1" x14ac:dyDescent="0.35">
      <c r="A344" s="779" t="str">
        <f>'FICHE 2-Budget'!A247</f>
        <v>Concept Artist</v>
      </c>
      <c r="B344" s="779">
        <f>'FICHE 2-Budget'!B247</f>
        <v>0</v>
      </c>
      <c r="C344" s="779">
        <f>'FICHE 2-Budget'!C247</f>
        <v>0</v>
      </c>
      <c r="D344" s="779">
        <f>'FICHE 2-Budget'!D247</f>
        <v>0</v>
      </c>
      <c r="E344" s="779">
        <f>'FICHE 2-Budget'!E247</f>
        <v>0</v>
      </c>
      <c r="F344" s="779">
        <f>'FICHE 2-Budget'!F247</f>
        <v>0</v>
      </c>
      <c r="G344" s="1164">
        <f>'FICHE 2-Budget'!G247</f>
        <v>0</v>
      </c>
      <c r="H344" s="1181">
        <f>'FICHE 2-Budget'!H247</f>
        <v>0</v>
      </c>
      <c r="I344" s="1170">
        <f>'FICHE 2-Budget'!I247</f>
        <v>0</v>
      </c>
      <c r="J344" s="1170">
        <f>'FICHE 2-Budget'!J247</f>
        <v>0</v>
      </c>
      <c r="K344" s="779">
        <f>'FICHE 2-Budget'!K247</f>
        <v>0</v>
      </c>
      <c r="L344" s="779">
        <f>'FICHE 2-Budget'!L247</f>
        <v>0</v>
      </c>
      <c r="M344" s="981">
        <f t="shared" si="19"/>
        <v>0</v>
      </c>
      <c r="N344" s="992"/>
    </row>
    <row r="345" spans="1:14" s="315" customFormat="1" ht="15.5" outlineLevel="1" x14ac:dyDescent="0.35">
      <c r="A345" s="779">
        <f>'FICHE 2-Budget'!A248</f>
        <v>0</v>
      </c>
      <c r="B345" s="779">
        <f>'FICHE 2-Budget'!B248</f>
        <v>0</v>
      </c>
      <c r="C345" s="779">
        <f>'FICHE 2-Budget'!C248</f>
        <v>0</v>
      </c>
      <c r="D345" s="779">
        <f>'FICHE 2-Budget'!D248</f>
        <v>0</v>
      </c>
      <c r="E345" s="779">
        <f>'FICHE 2-Budget'!E248</f>
        <v>0</v>
      </c>
      <c r="F345" s="779">
        <f>'FICHE 2-Budget'!F248</f>
        <v>0</v>
      </c>
      <c r="G345" s="1164">
        <f>'FICHE 2-Budget'!G248</f>
        <v>0</v>
      </c>
      <c r="H345" s="1181">
        <f>'FICHE 2-Budget'!H248</f>
        <v>0</v>
      </c>
      <c r="I345" s="1170">
        <f>'FICHE 2-Budget'!I248</f>
        <v>0</v>
      </c>
      <c r="J345" s="1170">
        <f>'FICHE 2-Budget'!J248</f>
        <v>0</v>
      </c>
      <c r="K345" s="779">
        <f>'FICHE 2-Budget'!K248</f>
        <v>0</v>
      </c>
      <c r="L345" s="779">
        <f>'FICHE 2-Budget'!L248</f>
        <v>0</v>
      </c>
      <c r="M345" s="981">
        <f t="shared" si="19"/>
        <v>0</v>
      </c>
      <c r="N345" s="992"/>
    </row>
    <row r="346" spans="1:14" s="315" customFormat="1" ht="15.5" outlineLevel="1" x14ac:dyDescent="0.35">
      <c r="A346" s="779" t="str">
        <f>'FICHE 2-Budget'!A249</f>
        <v>Environment Artist (3D)</v>
      </c>
      <c r="B346" s="779">
        <f>'FICHE 2-Budget'!B249</f>
        <v>0</v>
      </c>
      <c r="C346" s="779">
        <f>'FICHE 2-Budget'!C249</f>
        <v>0</v>
      </c>
      <c r="D346" s="779">
        <f>'FICHE 2-Budget'!D249</f>
        <v>0</v>
      </c>
      <c r="E346" s="779">
        <f>'FICHE 2-Budget'!E249</f>
        <v>0</v>
      </c>
      <c r="F346" s="779">
        <f>'FICHE 2-Budget'!F249</f>
        <v>0</v>
      </c>
      <c r="G346" s="1164">
        <f>'FICHE 2-Budget'!G249</f>
        <v>0</v>
      </c>
      <c r="H346" s="1181">
        <f>'FICHE 2-Budget'!H249</f>
        <v>0</v>
      </c>
      <c r="I346" s="1170">
        <f>'FICHE 2-Budget'!I249</f>
        <v>0</v>
      </c>
      <c r="J346" s="1170">
        <f>'FICHE 2-Budget'!J249</f>
        <v>0</v>
      </c>
      <c r="K346" s="779">
        <f>'FICHE 2-Budget'!K249</f>
        <v>0</v>
      </c>
      <c r="L346" s="779">
        <f>'FICHE 2-Budget'!L249</f>
        <v>0</v>
      </c>
      <c r="M346" s="981">
        <f t="shared" si="19"/>
        <v>0</v>
      </c>
      <c r="N346" s="992"/>
    </row>
    <row r="347" spans="1:14" s="315" customFormat="1" ht="15.5" outlineLevel="1" x14ac:dyDescent="0.35">
      <c r="A347" s="779">
        <f>'FICHE 2-Budget'!A250</f>
        <v>0</v>
      </c>
      <c r="B347" s="779">
        <f>'FICHE 2-Budget'!B250</f>
        <v>0</v>
      </c>
      <c r="C347" s="779">
        <f>'FICHE 2-Budget'!C250</f>
        <v>0</v>
      </c>
      <c r="D347" s="779">
        <f>'FICHE 2-Budget'!D250</f>
        <v>0</v>
      </c>
      <c r="E347" s="779">
        <f>'FICHE 2-Budget'!E250</f>
        <v>0</v>
      </c>
      <c r="F347" s="779">
        <f>'FICHE 2-Budget'!F250</f>
        <v>0</v>
      </c>
      <c r="G347" s="1164">
        <f>'FICHE 2-Budget'!G250</f>
        <v>0</v>
      </c>
      <c r="H347" s="1181">
        <f>'FICHE 2-Budget'!H250</f>
        <v>0</v>
      </c>
      <c r="I347" s="1170">
        <f>'FICHE 2-Budget'!I250</f>
        <v>0</v>
      </c>
      <c r="J347" s="1170">
        <f>'FICHE 2-Budget'!J250</f>
        <v>0</v>
      </c>
      <c r="K347" s="779">
        <f>'FICHE 2-Budget'!K250</f>
        <v>0</v>
      </c>
      <c r="L347" s="779">
        <f>'FICHE 2-Budget'!L250</f>
        <v>0</v>
      </c>
      <c r="M347" s="981">
        <f t="shared" si="19"/>
        <v>0</v>
      </c>
      <c r="N347" s="992"/>
    </row>
    <row r="348" spans="1:14" s="315" customFormat="1" ht="15.5" outlineLevel="1" x14ac:dyDescent="0.35">
      <c r="A348" s="779" t="str">
        <f>'FICHE 2-Budget'!A251</f>
        <v>UI Artist</v>
      </c>
      <c r="B348" s="779">
        <f>'FICHE 2-Budget'!B251</f>
        <v>0</v>
      </c>
      <c r="C348" s="779">
        <f>'FICHE 2-Budget'!C251</f>
        <v>0</v>
      </c>
      <c r="D348" s="779">
        <f>'FICHE 2-Budget'!D251</f>
        <v>0</v>
      </c>
      <c r="E348" s="779">
        <f>'FICHE 2-Budget'!E251</f>
        <v>0</v>
      </c>
      <c r="F348" s="779">
        <f>'FICHE 2-Budget'!F251</f>
        <v>0</v>
      </c>
      <c r="G348" s="1164">
        <f>'FICHE 2-Budget'!G251</f>
        <v>0</v>
      </c>
      <c r="H348" s="1181">
        <f>'FICHE 2-Budget'!H251</f>
        <v>0</v>
      </c>
      <c r="I348" s="1170">
        <f>'FICHE 2-Budget'!I251</f>
        <v>0</v>
      </c>
      <c r="J348" s="1170">
        <f>'FICHE 2-Budget'!J251</f>
        <v>0</v>
      </c>
      <c r="K348" s="779">
        <f>'FICHE 2-Budget'!K251</f>
        <v>0</v>
      </c>
      <c r="L348" s="779">
        <f>'FICHE 2-Budget'!L251</f>
        <v>0</v>
      </c>
      <c r="M348" s="981">
        <f t="shared" si="19"/>
        <v>0</v>
      </c>
      <c r="N348" s="992"/>
    </row>
    <row r="349" spans="1:14" s="315" customFormat="1" ht="15.5" outlineLevel="1" x14ac:dyDescent="0.35">
      <c r="A349" s="779">
        <f>'FICHE 2-Budget'!A252</f>
        <v>0</v>
      </c>
      <c r="B349" s="779">
        <f>'FICHE 2-Budget'!B252</f>
        <v>0</v>
      </c>
      <c r="C349" s="779">
        <f>'FICHE 2-Budget'!C252</f>
        <v>0</v>
      </c>
      <c r="D349" s="779">
        <f>'FICHE 2-Budget'!D252</f>
        <v>0</v>
      </c>
      <c r="E349" s="779">
        <f>'FICHE 2-Budget'!E252</f>
        <v>0</v>
      </c>
      <c r="F349" s="779">
        <f>'FICHE 2-Budget'!F252</f>
        <v>0</v>
      </c>
      <c r="G349" s="1164">
        <f>'FICHE 2-Budget'!G252</f>
        <v>0</v>
      </c>
      <c r="H349" s="1181">
        <f>'FICHE 2-Budget'!H252</f>
        <v>0</v>
      </c>
      <c r="I349" s="1170">
        <f>'FICHE 2-Budget'!I252</f>
        <v>0</v>
      </c>
      <c r="J349" s="1170">
        <f>'FICHE 2-Budget'!J252</f>
        <v>0</v>
      </c>
      <c r="K349" s="779">
        <f>'FICHE 2-Budget'!K252</f>
        <v>0</v>
      </c>
      <c r="L349" s="779">
        <f>'FICHE 2-Budget'!L252</f>
        <v>0</v>
      </c>
      <c r="M349" s="981">
        <f t="shared" si="19"/>
        <v>0</v>
      </c>
      <c r="N349" s="992"/>
    </row>
    <row r="350" spans="1:14" s="315" customFormat="1" ht="15.5" outlineLevel="1" x14ac:dyDescent="0.35">
      <c r="A350" s="779" t="str">
        <f>'FICHE 2-Budget'!A253</f>
        <v>2D Animator</v>
      </c>
      <c r="B350" s="779">
        <f>'FICHE 2-Budget'!B253</f>
        <v>0</v>
      </c>
      <c r="C350" s="779">
        <f>'FICHE 2-Budget'!C253</f>
        <v>0</v>
      </c>
      <c r="D350" s="779">
        <f>'FICHE 2-Budget'!D253</f>
        <v>0</v>
      </c>
      <c r="E350" s="779">
        <f>'FICHE 2-Budget'!E253</f>
        <v>0</v>
      </c>
      <c r="F350" s="779">
        <f>'FICHE 2-Budget'!F253</f>
        <v>0</v>
      </c>
      <c r="G350" s="1164">
        <f>'FICHE 2-Budget'!G253</f>
        <v>0</v>
      </c>
      <c r="H350" s="1181">
        <f>'FICHE 2-Budget'!H253</f>
        <v>0</v>
      </c>
      <c r="I350" s="1170">
        <f>'FICHE 2-Budget'!I253</f>
        <v>0</v>
      </c>
      <c r="J350" s="1170">
        <f>'FICHE 2-Budget'!J253</f>
        <v>0</v>
      </c>
      <c r="K350" s="779">
        <f>'FICHE 2-Budget'!K253</f>
        <v>0</v>
      </c>
      <c r="L350" s="779">
        <f>'FICHE 2-Budget'!L253</f>
        <v>0</v>
      </c>
      <c r="M350" s="981">
        <f t="shared" si="19"/>
        <v>0</v>
      </c>
      <c r="N350" s="992"/>
    </row>
    <row r="351" spans="1:14" s="315" customFormat="1" ht="15.5" outlineLevel="1" x14ac:dyDescent="0.35">
      <c r="A351" s="779">
        <f>'FICHE 2-Budget'!A254</f>
        <v>0</v>
      </c>
      <c r="B351" s="779">
        <f>'FICHE 2-Budget'!B254</f>
        <v>0</v>
      </c>
      <c r="C351" s="779">
        <f>'FICHE 2-Budget'!C254</f>
        <v>0</v>
      </c>
      <c r="D351" s="779">
        <f>'FICHE 2-Budget'!D254</f>
        <v>0</v>
      </c>
      <c r="E351" s="779">
        <f>'FICHE 2-Budget'!E254</f>
        <v>0</v>
      </c>
      <c r="F351" s="779">
        <f>'FICHE 2-Budget'!F254</f>
        <v>0</v>
      </c>
      <c r="G351" s="1164">
        <f>'FICHE 2-Budget'!G254</f>
        <v>0</v>
      </c>
      <c r="H351" s="1181">
        <f>'FICHE 2-Budget'!H254</f>
        <v>0</v>
      </c>
      <c r="I351" s="1170">
        <f>'FICHE 2-Budget'!I254</f>
        <v>0</v>
      </c>
      <c r="J351" s="1170">
        <f>'FICHE 2-Budget'!J254</f>
        <v>0</v>
      </c>
      <c r="K351" s="779">
        <f>'FICHE 2-Budget'!K254</f>
        <v>0</v>
      </c>
      <c r="L351" s="779">
        <f>'FICHE 2-Budget'!L254</f>
        <v>0</v>
      </c>
      <c r="M351" s="981">
        <f t="shared" si="19"/>
        <v>0</v>
      </c>
      <c r="N351" s="992"/>
    </row>
    <row r="352" spans="1:14" s="315" customFormat="1" ht="15.5" outlineLevel="1" x14ac:dyDescent="0.35">
      <c r="A352" s="779" t="str">
        <f>'FICHE 2-Budget'!A255</f>
        <v>3D Animator</v>
      </c>
      <c r="B352" s="779">
        <f>'FICHE 2-Budget'!B255</f>
        <v>0</v>
      </c>
      <c r="C352" s="779">
        <f>'FICHE 2-Budget'!C255</f>
        <v>0</v>
      </c>
      <c r="D352" s="779">
        <f>'FICHE 2-Budget'!D255</f>
        <v>0</v>
      </c>
      <c r="E352" s="779">
        <f>'FICHE 2-Budget'!E255</f>
        <v>0</v>
      </c>
      <c r="F352" s="779">
        <f>'FICHE 2-Budget'!F255</f>
        <v>0</v>
      </c>
      <c r="G352" s="1164">
        <f>'FICHE 2-Budget'!G255</f>
        <v>0</v>
      </c>
      <c r="H352" s="1181">
        <f>'FICHE 2-Budget'!H255</f>
        <v>0</v>
      </c>
      <c r="I352" s="1170">
        <f>'FICHE 2-Budget'!I255</f>
        <v>0</v>
      </c>
      <c r="J352" s="1170">
        <f>'FICHE 2-Budget'!J255</f>
        <v>0</v>
      </c>
      <c r="K352" s="779">
        <f>'FICHE 2-Budget'!K255</f>
        <v>0</v>
      </c>
      <c r="L352" s="779">
        <f>'FICHE 2-Budget'!L255</f>
        <v>0</v>
      </c>
      <c r="M352" s="981">
        <f t="shared" si="19"/>
        <v>0</v>
      </c>
      <c r="N352" s="992"/>
    </row>
    <row r="353" spans="1:14" s="315" customFormat="1" ht="15.5" outlineLevel="1" x14ac:dyDescent="0.35">
      <c r="A353" s="779">
        <f>'FICHE 2-Budget'!A256</f>
        <v>0</v>
      </c>
      <c r="B353" s="779">
        <f>'FICHE 2-Budget'!B256</f>
        <v>0</v>
      </c>
      <c r="C353" s="779">
        <f>'FICHE 2-Budget'!C256</f>
        <v>0</v>
      </c>
      <c r="D353" s="779">
        <f>'FICHE 2-Budget'!D256</f>
        <v>0</v>
      </c>
      <c r="E353" s="779">
        <f>'FICHE 2-Budget'!E256</f>
        <v>0</v>
      </c>
      <c r="F353" s="779">
        <f>'FICHE 2-Budget'!F256</f>
        <v>0</v>
      </c>
      <c r="G353" s="1164">
        <f>'FICHE 2-Budget'!G256</f>
        <v>0</v>
      </c>
      <c r="H353" s="1181">
        <f>'FICHE 2-Budget'!H256</f>
        <v>0</v>
      </c>
      <c r="I353" s="1170">
        <f>'FICHE 2-Budget'!I256</f>
        <v>0</v>
      </c>
      <c r="J353" s="1170">
        <f>'FICHE 2-Budget'!J256</f>
        <v>0</v>
      </c>
      <c r="K353" s="779">
        <f>'FICHE 2-Budget'!K256</f>
        <v>0</v>
      </c>
      <c r="L353" s="779">
        <f>'FICHE 2-Budget'!L256</f>
        <v>0</v>
      </c>
      <c r="M353" s="981">
        <f t="shared" si="19"/>
        <v>0</v>
      </c>
      <c r="N353" s="992"/>
    </row>
    <row r="354" spans="1:14" s="315" customFormat="1" ht="15.5" outlineLevel="1" x14ac:dyDescent="0.35">
      <c r="A354" s="779" t="str">
        <f>'FICHE 2-Budget'!A257</f>
        <v>Technical Artist</v>
      </c>
      <c r="B354" s="779">
        <f>'FICHE 2-Budget'!B257</f>
        <v>0</v>
      </c>
      <c r="C354" s="779">
        <f>'FICHE 2-Budget'!C257</f>
        <v>0</v>
      </c>
      <c r="D354" s="779">
        <f>'FICHE 2-Budget'!D257</f>
        <v>0</v>
      </c>
      <c r="E354" s="779">
        <f>'FICHE 2-Budget'!E257</f>
        <v>0</v>
      </c>
      <c r="F354" s="779">
        <f>'FICHE 2-Budget'!F257</f>
        <v>0</v>
      </c>
      <c r="G354" s="1164">
        <f>'FICHE 2-Budget'!G257</f>
        <v>0</v>
      </c>
      <c r="H354" s="1181">
        <f>'FICHE 2-Budget'!H257</f>
        <v>0</v>
      </c>
      <c r="I354" s="1170">
        <f>'FICHE 2-Budget'!I257</f>
        <v>0</v>
      </c>
      <c r="J354" s="1170">
        <f>'FICHE 2-Budget'!J257</f>
        <v>0</v>
      </c>
      <c r="K354" s="779">
        <f>'FICHE 2-Budget'!K257</f>
        <v>0</v>
      </c>
      <c r="L354" s="779">
        <f>'FICHE 2-Budget'!L257</f>
        <v>0</v>
      </c>
      <c r="M354" s="981">
        <f t="shared" si="19"/>
        <v>0</v>
      </c>
      <c r="N354" s="992"/>
    </row>
    <row r="355" spans="1:14" s="315" customFormat="1" ht="15.5" outlineLevel="1" x14ac:dyDescent="0.35">
      <c r="A355" s="779">
        <f>'FICHE 2-Budget'!A258</f>
        <v>0</v>
      </c>
      <c r="B355" s="779">
        <f>'FICHE 2-Budget'!B258</f>
        <v>0</v>
      </c>
      <c r="C355" s="779">
        <f>'FICHE 2-Budget'!C258</f>
        <v>0</v>
      </c>
      <c r="D355" s="779">
        <f>'FICHE 2-Budget'!D258</f>
        <v>0</v>
      </c>
      <c r="E355" s="779">
        <f>'FICHE 2-Budget'!E258</f>
        <v>0</v>
      </c>
      <c r="F355" s="779">
        <f>'FICHE 2-Budget'!F258</f>
        <v>0</v>
      </c>
      <c r="G355" s="1164">
        <f>'FICHE 2-Budget'!G258</f>
        <v>0</v>
      </c>
      <c r="H355" s="1181">
        <f>'FICHE 2-Budget'!H258</f>
        <v>0</v>
      </c>
      <c r="I355" s="1170">
        <f>'FICHE 2-Budget'!I258</f>
        <v>0</v>
      </c>
      <c r="J355" s="1170">
        <f>'FICHE 2-Budget'!J258</f>
        <v>0</v>
      </c>
      <c r="K355" s="779">
        <f>'FICHE 2-Budget'!K258</f>
        <v>0</v>
      </c>
      <c r="L355" s="779">
        <f>'FICHE 2-Budget'!L258</f>
        <v>0</v>
      </c>
      <c r="M355" s="981">
        <f t="shared" si="19"/>
        <v>0</v>
      </c>
      <c r="N355" s="992"/>
    </row>
    <row r="356" spans="1:14" s="315" customFormat="1" ht="15.5" outlineLevel="1" x14ac:dyDescent="0.35">
      <c r="A356" s="779" t="str">
        <f>'FICHE 2-Budget'!A259</f>
        <v>Autre(s), non repris ci-avant : à préciser</v>
      </c>
      <c r="B356" s="779">
        <f>'FICHE 2-Budget'!B259</f>
        <v>0</v>
      </c>
      <c r="C356" s="779">
        <f>'FICHE 2-Budget'!C259</f>
        <v>0</v>
      </c>
      <c r="D356" s="779">
        <f>'FICHE 2-Budget'!D259</f>
        <v>0</v>
      </c>
      <c r="E356" s="779">
        <f>'FICHE 2-Budget'!E259</f>
        <v>0</v>
      </c>
      <c r="F356" s="779">
        <f>'FICHE 2-Budget'!F259</f>
        <v>0</v>
      </c>
      <c r="G356" s="1164">
        <f>'FICHE 2-Budget'!G259</f>
        <v>0</v>
      </c>
      <c r="H356" s="1181">
        <f>'FICHE 2-Budget'!H259</f>
        <v>0</v>
      </c>
      <c r="I356" s="1170">
        <f>'FICHE 2-Budget'!I259</f>
        <v>0</v>
      </c>
      <c r="J356" s="1170">
        <f>'FICHE 2-Budget'!J259</f>
        <v>0</v>
      </c>
      <c r="K356" s="779">
        <f>'FICHE 2-Budget'!K259</f>
        <v>0</v>
      </c>
      <c r="L356" s="779">
        <f>'FICHE 2-Budget'!L259</f>
        <v>0</v>
      </c>
      <c r="M356" s="981">
        <f t="shared" si="19"/>
        <v>0</v>
      </c>
      <c r="N356" s="992"/>
    </row>
    <row r="357" spans="1:14" s="315" customFormat="1" ht="15.5" outlineLevel="1" x14ac:dyDescent="0.35">
      <c r="A357" s="779">
        <f>'FICHE 2-Budget'!A260</f>
        <v>0</v>
      </c>
      <c r="B357" s="779">
        <f>'FICHE 2-Budget'!B260</f>
        <v>0</v>
      </c>
      <c r="C357" s="779">
        <f>'FICHE 2-Budget'!C260</f>
        <v>0</v>
      </c>
      <c r="D357" s="779">
        <f>'FICHE 2-Budget'!D260</f>
        <v>0</v>
      </c>
      <c r="E357" s="779">
        <f>'FICHE 2-Budget'!E260</f>
        <v>0</v>
      </c>
      <c r="F357" s="779">
        <f>'FICHE 2-Budget'!F260</f>
        <v>0</v>
      </c>
      <c r="G357" s="1164">
        <f>'FICHE 2-Budget'!G260</f>
        <v>0</v>
      </c>
      <c r="H357" s="1181">
        <f>'FICHE 2-Budget'!H260</f>
        <v>0</v>
      </c>
      <c r="I357" s="1170">
        <f>'FICHE 2-Budget'!I260</f>
        <v>0</v>
      </c>
      <c r="J357" s="1170">
        <f>'FICHE 2-Budget'!J260</f>
        <v>0</v>
      </c>
      <c r="K357" s="779">
        <f>'FICHE 2-Budget'!K260</f>
        <v>0</v>
      </c>
      <c r="L357" s="779">
        <f>'FICHE 2-Budget'!L260</f>
        <v>0</v>
      </c>
      <c r="M357" s="981">
        <f t="shared" si="19"/>
        <v>0</v>
      </c>
      <c r="N357" s="992"/>
    </row>
    <row r="358" spans="1:14" s="315" customFormat="1" ht="15.5" outlineLevel="1" x14ac:dyDescent="0.35">
      <c r="A358" s="779">
        <f>'FICHE 2-Budget'!A261</f>
        <v>0</v>
      </c>
      <c r="B358" s="779">
        <f>'FICHE 2-Budget'!B261</f>
        <v>0</v>
      </c>
      <c r="C358" s="779">
        <f>'FICHE 2-Budget'!C261</f>
        <v>0</v>
      </c>
      <c r="D358" s="779">
        <f>'FICHE 2-Budget'!D261</f>
        <v>0</v>
      </c>
      <c r="E358" s="779">
        <f>'FICHE 2-Budget'!E261</f>
        <v>0</v>
      </c>
      <c r="F358" s="779">
        <f>'FICHE 2-Budget'!F261</f>
        <v>0</v>
      </c>
      <c r="G358" s="1164">
        <f>'FICHE 2-Budget'!G261</f>
        <v>0</v>
      </c>
      <c r="H358" s="1181">
        <f>'FICHE 2-Budget'!H261</f>
        <v>0</v>
      </c>
      <c r="I358" s="1170">
        <f>'FICHE 2-Budget'!I261</f>
        <v>0</v>
      </c>
      <c r="J358" s="1170">
        <f>'FICHE 2-Budget'!J261</f>
        <v>0</v>
      </c>
      <c r="K358" s="779">
        <f>'FICHE 2-Budget'!K261</f>
        <v>0</v>
      </c>
      <c r="L358" s="779">
        <f>'FICHE 2-Budget'!L261</f>
        <v>0</v>
      </c>
      <c r="M358" s="981">
        <f t="shared" si="19"/>
        <v>0</v>
      </c>
      <c r="N358" s="992"/>
    </row>
    <row r="359" spans="1:14" s="315" customFormat="1" ht="15.5" outlineLevel="1" x14ac:dyDescent="0.35">
      <c r="A359" s="779">
        <f>'FICHE 2-Budget'!A262</f>
        <v>0</v>
      </c>
      <c r="B359" s="779">
        <f>'FICHE 2-Budget'!B262</f>
        <v>0</v>
      </c>
      <c r="C359" s="779">
        <f>'FICHE 2-Budget'!C262</f>
        <v>0</v>
      </c>
      <c r="D359" s="779">
        <f>'FICHE 2-Budget'!D262</f>
        <v>0</v>
      </c>
      <c r="E359" s="779">
        <f>'FICHE 2-Budget'!E262</f>
        <v>0</v>
      </c>
      <c r="F359" s="779">
        <f>'FICHE 2-Budget'!F262</f>
        <v>0</v>
      </c>
      <c r="G359" s="1164">
        <f>'FICHE 2-Budget'!G262</f>
        <v>0</v>
      </c>
      <c r="H359" s="1181">
        <f>'FICHE 2-Budget'!H262</f>
        <v>0</v>
      </c>
      <c r="I359" s="1170">
        <f>'FICHE 2-Budget'!I262</f>
        <v>0</v>
      </c>
      <c r="J359" s="1170">
        <f>'FICHE 2-Budget'!J262</f>
        <v>0</v>
      </c>
      <c r="K359" s="779">
        <f>'FICHE 2-Budget'!K262</f>
        <v>0</v>
      </c>
      <c r="L359" s="779">
        <f>'FICHE 2-Budget'!L262</f>
        <v>0</v>
      </c>
      <c r="M359" s="981">
        <f t="shared" si="19"/>
        <v>0</v>
      </c>
      <c r="N359" s="992"/>
    </row>
    <row r="360" spans="1:14" s="315" customFormat="1" ht="15.5" outlineLevel="1" x14ac:dyDescent="0.35">
      <c r="A360" s="779">
        <f>'FICHE 2-Budget'!A263</f>
        <v>0</v>
      </c>
      <c r="B360" s="779">
        <f>'FICHE 2-Budget'!B263</f>
        <v>0</v>
      </c>
      <c r="C360" s="779">
        <f>'FICHE 2-Budget'!C263</f>
        <v>0</v>
      </c>
      <c r="D360" s="779">
        <f>'FICHE 2-Budget'!D263</f>
        <v>0</v>
      </c>
      <c r="E360" s="779">
        <f>'FICHE 2-Budget'!E263</f>
        <v>0</v>
      </c>
      <c r="F360" s="779">
        <f>'FICHE 2-Budget'!F263</f>
        <v>0</v>
      </c>
      <c r="G360" s="1164">
        <f>'FICHE 2-Budget'!G263</f>
        <v>0</v>
      </c>
      <c r="H360" s="1181">
        <f>'FICHE 2-Budget'!H263</f>
        <v>0</v>
      </c>
      <c r="I360" s="1170">
        <f>'FICHE 2-Budget'!I263</f>
        <v>0</v>
      </c>
      <c r="J360" s="1170">
        <f>'FICHE 2-Budget'!J263</f>
        <v>0</v>
      </c>
      <c r="K360" s="779">
        <f>'FICHE 2-Budget'!K263</f>
        <v>0</v>
      </c>
      <c r="L360" s="779">
        <f>'FICHE 2-Budget'!L263</f>
        <v>0</v>
      </c>
      <c r="M360" s="981">
        <f t="shared" si="19"/>
        <v>0</v>
      </c>
      <c r="N360" s="992"/>
    </row>
    <row r="361" spans="1:14" s="315" customFormat="1" ht="15.5" x14ac:dyDescent="0.35">
      <c r="A361" s="820" t="s">
        <v>489</v>
      </c>
      <c r="B361" s="821"/>
      <c r="C361" s="821"/>
      <c r="D361" s="821"/>
      <c r="E361" s="821"/>
      <c r="F361" s="822"/>
      <c r="G361" s="821"/>
      <c r="H361" s="1192">
        <f>SUM(H362:H376)</f>
        <v>0</v>
      </c>
      <c r="I361" s="824">
        <f t="shared" ref="I361:J361" si="20">SUM(I362:I376)</f>
        <v>0</v>
      </c>
      <c r="J361" s="824">
        <f t="shared" si="20"/>
        <v>0</v>
      </c>
      <c r="K361" s="824">
        <f>H361+J361</f>
        <v>0</v>
      </c>
      <c r="L361" s="825"/>
      <c r="M361" s="984">
        <f>SUM(M362:M376)</f>
        <v>0</v>
      </c>
      <c r="N361" s="992"/>
    </row>
    <row r="362" spans="1:14" s="315" customFormat="1" ht="15.5" outlineLevel="1" x14ac:dyDescent="0.35">
      <c r="A362" s="779" t="str">
        <f>'FICHE 2-Budget'!A265</f>
        <v>Audio Programmer</v>
      </c>
      <c r="B362" s="779">
        <f>'FICHE 2-Budget'!B265</f>
        <v>0</v>
      </c>
      <c r="C362" s="779">
        <f>'FICHE 2-Budget'!C265</f>
        <v>0</v>
      </c>
      <c r="D362" s="779">
        <f>'FICHE 2-Budget'!D265</f>
        <v>0</v>
      </c>
      <c r="E362" s="779">
        <f>'FICHE 2-Budget'!E265</f>
        <v>0</v>
      </c>
      <c r="F362" s="779">
        <f>'FICHE 2-Budget'!F265</f>
        <v>0</v>
      </c>
      <c r="G362" s="1164">
        <f>'FICHE 2-Budget'!G265</f>
        <v>0</v>
      </c>
      <c r="H362" s="1181">
        <f>'FICHE 2-Budget'!H265</f>
        <v>0</v>
      </c>
      <c r="I362" s="1170">
        <f>'FICHE 2-Budget'!I265</f>
        <v>0</v>
      </c>
      <c r="J362" s="1170">
        <f>'FICHE 2-Budget'!J265</f>
        <v>0</v>
      </c>
      <c r="K362" s="779">
        <f>'FICHE 2-Budget'!K265</f>
        <v>0</v>
      </c>
      <c r="L362" s="779">
        <f>'FICHE 2-Budget'!L265</f>
        <v>0</v>
      </c>
      <c r="M362" s="981">
        <f>H362</f>
        <v>0</v>
      </c>
      <c r="N362" s="992"/>
    </row>
    <row r="363" spans="1:14" s="315" customFormat="1" ht="15.5" outlineLevel="1" x14ac:dyDescent="0.35">
      <c r="A363" s="779">
        <f>'FICHE 2-Budget'!A266</f>
        <v>0</v>
      </c>
      <c r="B363" s="779">
        <f>'FICHE 2-Budget'!B266</f>
        <v>0</v>
      </c>
      <c r="C363" s="779">
        <f>'FICHE 2-Budget'!C266</f>
        <v>0</v>
      </c>
      <c r="D363" s="779">
        <f>'FICHE 2-Budget'!D266</f>
        <v>0</v>
      </c>
      <c r="E363" s="779">
        <f>'FICHE 2-Budget'!E266</f>
        <v>0</v>
      </c>
      <c r="F363" s="779">
        <f>'FICHE 2-Budget'!F266</f>
        <v>0</v>
      </c>
      <c r="G363" s="1164">
        <f>'FICHE 2-Budget'!G266</f>
        <v>0</v>
      </c>
      <c r="H363" s="1181">
        <f>'FICHE 2-Budget'!H266</f>
        <v>0</v>
      </c>
      <c r="I363" s="1170">
        <f>'FICHE 2-Budget'!I266</f>
        <v>0</v>
      </c>
      <c r="J363" s="1170">
        <f>'FICHE 2-Budget'!J266</f>
        <v>0</v>
      </c>
      <c r="K363" s="779">
        <f>'FICHE 2-Budget'!K266</f>
        <v>0</v>
      </c>
      <c r="L363" s="779">
        <f>'FICHE 2-Budget'!L266</f>
        <v>0</v>
      </c>
      <c r="M363" s="981">
        <f t="shared" ref="M363:M376" si="21">H363</f>
        <v>0</v>
      </c>
      <c r="N363" s="992"/>
    </row>
    <row r="364" spans="1:14" s="315" customFormat="1" ht="15.5" outlineLevel="1" x14ac:dyDescent="0.35">
      <c r="A364" s="779" t="str">
        <f>'FICHE 2-Budget'!A267</f>
        <v>Tech Audio Designer</v>
      </c>
      <c r="B364" s="779">
        <f>'FICHE 2-Budget'!B267</f>
        <v>0</v>
      </c>
      <c r="C364" s="779">
        <f>'FICHE 2-Budget'!C267</f>
        <v>0</v>
      </c>
      <c r="D364" s="779">
        <f>'FICHE 2-Budget'!D267</f>
        <v>0</v>
      </c>
      <c r="E364" s="779">
        <f>'FICHE 2-Budget'!E267</f>
        <v>0</v>
      </c>
      <c r="F364" s="779">
        <f>'FICHE 2-Budget'!F267</f>
        <v>0</v>
      </c>
      <c r="G364" s="1164">
        <f>'FICHE 2-Budget'!G267</f>
        <v>0</v>
      </c>
      <c r="H364" s="1181">
        <f>'FICHE 2-Budget'!H267</f>
        <v>0</v>
      </c>
      <c r="I364" s="1170">
        <f>'FICHE 2-Budget'!I267</f>
        <v>0</v>
      </c>
      <c r="J364" s="1170">
        <f>'FICHE 2-Budget'!J267</f>
        <v>0</v>
      </c>
      <c r="K364" s="779">
        <f>'FICHE 2-Budget'!K267</f>
        <v>0</v>
      </c>
      <c r="L364" s="779">
        <f>'FICHE 2-Budget'!L267</f>
        <v>0</v>
      </c>
      <c r="M364" s="981">
        <f t="shared" si="21"/>
        <v>0</v>
      </c>
      <c r="N364" s="992"/>
    </row>
    <row r="365" spans="1:14" s="315" customFormat="1" ht="15.5" outlineLevel="1" x14ac:dyDescent="0.35">
      <c r="A365" s="779">
        <f>'FICHE 2-Budget'!A268</f>
        <v>0</v>
      </c>
      <c r="B365" s="779">
        <f>'FICHE 2-Budget'!B268</f>
        <v>0</v>
      </c>
      <c r="C365" s="779">
        <f>'FICHE 2-Budget'!C268</f>
        <v>0</v>
      </c>
      <c r="D365" s="779">
        <f>'FICHE 2-Budget'!D268</f>
        <v>0</v>
      </c>
      <c r="E365" s="779">
        <f>'FICHE 2-Budget'!E268</f>
        <v>0</v>
      </c>
      <c r="F365" s="779">
        <f>'FICHE 2-Budget'!F268</f>
        <v>0</v>
      </c>
      <c r="G365" s="1164">
        <f>'FICHE 2-Budget'!G268</f>
        <v>0</v>
      </c>
      <c r="H365" s="1181">
        <f>'FICHE 2-Budget'!H268</f>
        <v>0</v>
      </c>
      <c r="I365" s="1170">
        <f>'FICHE 2-Budget'!I268</f>
        <v>0</v>
      </c>
      <c r="J365" s="1170">
        <f>'FICHE 2-Budget'!J268</f>
        <v>0</v>
      </c>
      <c r="K365" s="779">
        <f>'FICHE 2-Budget'!K268</f>
        <v>0</v>
      </c>
      <c r="L365" s="779">
        <f>'FICHE 2-Budget'!L268</f>
        <v>0</v>
      </c>
      <c r="M365" s="981">
        <f t="shared" si="21"/>
        <v>0</v>
      </c>
      <c r="N365" s="992"/>
    </row>
    <row r="366" spans="1:14" s="315" customFormat="1" ht="15.5" outlineLevel="1" x14ac:dyDescent="0.35">
      <c r="A366" s="779" t="str">
        <f>'FICHE 2-Budget'!A269</f>
        <v>Voice Designer</v>
      </c>
      <c r="B366" s="779">
        <f>'FICHE 2-Budget'!B269</f>
        <v>0</v>
      </c>
      <c r="C366" s="779">
        <f>'FICHE 2-Budget'!C269</f>
        <v>0</v>
      </c>
      <c r="D366" s="779">
        <f>'FICHE 2-Budget'!D269</f>
        <v>0</v>
      </c>
      <c r="E366" s="779">
        <f>'FICHE 2-Budget'!E269</f>
        <v>0</v>
      </c>
      <c r="F366" s="779">
        <f>'FICHE 2-Budget'!F269</f>
        <v>0</v>
      </c>
      <c r="G366" s="1164">
        <f>'FICHE 2-Budget'!G269</f>
        <v>0</v>
      </c>
      <c r="H366" s="1181">
        <f>'FICHE 2-Budget'!H269</f>
        <v>0</v>
      </c>
      <c r="I366" s="1170">
        <f>'FICHE 2-Budget'!I269</f>
        <v>0</v>
      </c>
      <c r="J366" s="1170">
        <f>'FICHE 2-Budget'!J269</f>
        <v>0</v>
      </c>
      <c r="K366" s="779">
        <f>'FICHE 2-Budget'!K269</f>
        <v>0</v>
      </c>
      <c r="L366" s="779">
        <f>'FICHE 2-Budget'!L269</f>
        <v>0</v>
      </c>
      <c r="M366" s="981">
        <f t="shared" si="21"/>
        <v>0</v>
      </c>
      <c r="N366" s="992"/>
    </row>
    <row r="367" spans="1:14" s="315" customFormat="1" ht="15.5" outlineLevel="1" x14ac:dyDescent="0.35">
      <c r="A367" s="779">
        <f>'FICHE 2-Budget'!A270</f>
        <v>0</v>
      </c>
      <c r="B367" s="779">
        <f>'FICHE 2-Budget'!B270</f>
        <v>0</v>
      </c>
      <c r="C367" s="779">
        <f>'FICHE 2-Budget'!C270</f>
        <v>0</v>
      </c>
      <c r="D367" s="779">
        <f>'FICHE 2-Budget'!D270</f>
        <v>0</v>
      </c>
      <c r="E367" s="779">
        <f>'FICHE 2-Budget'!E270</f>
        <v>0</v>
      </c>
      <c r="F367" s="779">
        <f>'FICHE 2-Budget'!F270</f>
        <v>0</v>
      </c>
      <c r="G367" s="1164">
        <f>'FICHE 2-Budget'!G270</f>
        <v>0</v>
      </c>
      <c r="H367" s="1181">
        <f>'FICHE 2-Budget'!H270</f>
        <v>0</v>
      </c>
      <c r="I367" s="1170">
        <f>'FICHE 2-Budget'!I270</f>
        <v>0</v>
      </c>
      <c r="J367" s="1170">
        <f>'FICHE 2-Budget'!J270</f>
        <v>0</v>
      </c>
      <c r="K367" s="779">
        <f>'FICHE 2-Budget'!K270</f>
        <v>0</v>
      </c>
      <c r="L367" s="779">
        <f>'FICHE 2-Budget'!L270</f>
        <v>0</v>
      </c>
      <c r="M367" s="981">
        <f t="shared" si="21"/>
        <v>0</v>
      </c>
      <c r="N367" s="992"/>
    </row>
    <row r="368" spans="1:14" s="315" customFormat="1" ht="15.5" outlineLevel="1" x14ac:dyDescent="0.35">
      <c r="A368" s="779" t="str">
        <f>'FICHE 2-Budget'!A271</f>
        <v>Audio Designer</v>
      </c>
      <c r="B368" s="779">
        <f>'FICHE 2-Budget'!B271</f>
        <v>0</v>
      </c>
      <c r="C368" s="779">
        <f>'FICHE 2-Budget'!C271</f>
        <v>0</v>
      </c>
      <c r="D368" s="779">
        <f>'FICHE 2-Budget'!D271</f>
        <v>0</v>
      </c>
      <c r="E368" s="779">
        <f>'FICHE 2-Budget'!E271</f>
        <v>0</v>
      </c>
      <c r="F368" s="779">
        <f>'FICHE 2-Budget'!F271</f>
        <v>0</v>
      </c>
      <c r="G368" s="1164">
        <f>'FICHE 2-Budget'!G271</f>
        <v>0</v>
      </c>
      <c r="H368" s="1181">
        <f>'FICHE 2-Budget'!H271</f>
        <v>0</v>
      </c>
      <c r="I368" s="1170">
        <f>'FICHE 2-Budget'!I271</f>
        <v>0</v>
      </c>
      <c r="J368" s="1170">
        <f>'FICHE 2-Budget'!J271</f>
        <v>0</v>
      </c>
      <c r="K368" s="779">
        <f>'FICHE 2-Budget'!K271</f>
        <v>0</v>
      </c>
      <c r="L368" s="779">
        <f>'FICHE 2-Budget'!L271</f>
        <v>0</v>
      </c>
      <c r="M368" s="981">
        <f t="shared" si="21"/>
        <v>0</v>
      </c>
      <c r="N368" s="992"/>
    </row>
    <row r="369" spans="1:14" s="315" customFormat="1" ht="15.5" outlineLevel="1" x14ac:dyDescent="0.35">
      <c r="A369" s="779">
        <f>'FICHE 2-Budget'!A272</f>
        <v>0</v>
      </c>
      <c r="B369" s="779">
        <f>'FICHE 2-Budget'!B272</f>
        <v>0</v>
      </c>
      <c r="C369" s="779">
        <f>'FICHE 2-Budget'!C272</f>
        <v>0</v>
      </c>
      <c r="D369" s="779">
        <f>'FICHE 2-Budget'!D272</f>
        <v>0</v>
      </c>
      <c r="E369" s="779">
        <f>'FICHE 2-Budget'!E272</f>
        <v>0</v>
      </c>
      <c r="F369" s="779">
        <f>'FICHE 2-Budget'!F272</f>
        <v>0</v>
      </c>
      <c r="G369" s="1164">
        <f>'FICHE 2-Budget'!G272</f>
        <v>0</v>
      </c>
      <c r="H369" s="1181">
        <f>'FICHE 2-Budget'!H272</f>
        <v>0</v>
      </c>
      <c r="I369" s="1170">
        <f>'FICHE 2-Budget'!I272</f>
        <v>0</v>
      </c>
      <c r="J369" s="1170">
        <f>'FICHE 2-Budget'!J272</f>
        <v>0</v>
      </c>
      <c r="K369" s="779">
        <f>'FICHE 2-Budget'!K272</f>
        <v>0</v>
      </c>
      <c r="L369" s="779">
        <f>'FICHE 2-Budget'!L272</f>
        <v>0</v>
      </c>
      <c r="M369" s="981">
        <f t="shared" si="21"/>
        <v>0</v>
      </c>
      <c r="N369" s="992"/>
    </row>
    <row r="370" spans="1:14" s="315" customFormat="1" ht="15.5" outlineLevel="1" x14ac:dyDescent="0.35">
      <c r="A370" s="779" t="str">
        <f>'FICHE 2-Budget'!A273</f>
        <v>Composer / Music Director</v>
      </c>
      <c r="B370" s="779">
        <f>'FICHE 2-Budget'!B273</f>
        <v>0</v>
      </c>
      <c r="C370" s="779">
        <f>'FICHE 2-Budget'!C273</f>
        <v>0</v>
      </c>
      <c r="D370" s="779">
        <f>'FICHE 2-Budget'!D273</f>
        <v>0</v>
      </c>
      <c r="E370" s="779">
        <f>'FICHE 2-Budget'!E273</f>
        <v>0</v>
      </c>
      <c r="F370" s="779">
        <f>'FICHE 2-Budget'!F273</f>
        <v>0</v>
      </c>
      <c r="G370" s="1164">
        <f>'FICHE 2-Budget'!G273</f>
        <v>0</v>
      </c>
      <c r="H370" s="1181">
        <f>'FICHE 2-Budget'!H273</f>
        <v>0</v>
      </c>
      <c r="I370" s="1170">
        <f>'FICHE 2-Budget'!I273</f>
        <v>0</v>
      </c>
      <c r="J370" s="1170">
        <f>'FICHE 2-Budget'!J273</f>
        <v>0</v>
      </c>
      <c r="K370" s="779">
        <f>'FICHE 2-Budget'!K273</f>
        <v>0</v>
      </c>
      <c r="L370" s="779">
        <f>'FICHE 2-Budget'!L273</f>
        <v>0</v>
      </c>
      <c r="M370" s="981">
        <f t="shared" si="21"/>
        <v>0</v>
      </c>
      <c r="N370" s="992"/>
    </row>
    <row r="371" spans="1:14" s="315" customFormat="1" ht="15.5" outlineLevel="1" x14ac:dyDescent="0.35">
      <c r="A371" s="779">
        <f>'FICHE 2-Budget'!A274</f>
        <v>0</v>
      </c>
      <c r="B371" s="779">
        <f>'FICHE 2-Budget'!B274</f>
        <v>0</v>
      </c>
      <c r="C371" s="779">
        <f>'FICHE 2-Budget'!C274</f>
        <v>0</v>
      </c>
      <c r="D371" s="779">
        <f>'FICHE 2-Budget'!D274</f>
        <v>0</v>
      </c>
      <c r="E371" s="779">
        <f>'FICHE 2-Budget'!E274</f>
        <v>0</v>
      </c>
      <c r="F371" s="779">
        <f>'FICHE 2-Budget'!F274</f>
        <v>0</v>
      </c>
      <c r="G371" s="1164">
        <f>'FICHE 2-Budget'!G274</f>
        <v>0</v>
      </c>
      <c r="H371" s="1181">
        <f>'FICHE 2-Budget'!H274</f>
        <v>0</v>
      </c>
      <c r="I371" s="1170">
        <f>'FICHE 2-Budget'!I274</f>
        <v>0</v>
      </c>
      <c r="J371" s="1170">
        <f>'FICHE 2-Budget'!J274</f>
        <v>0</v>
      </c>
      <c r="K371" s="779">
        <f>'FICHE 2-Budget'!K274</f>
        <v>0</v>
      </c>
      <c r="L371" s="779">
        <f>'FICHE 2-Budget'!L274</f>
        <v>0</v>
      </c>
      <c r="M371" s="981">
        <f t="shared" si="21"/>
        <v>0</v>
      </c>
      <c r="N371" s="992"/>
    </row>
    <row r="372" spans="1:14" s="315" customFormat="1" ht="15.5" outlineLevel="1" x14ac:dyDescent="0.35">
      <c r="A372" s="779" t="str">
        <f>'FICHE 2-Budget'!A275</f>
        <v>Autre(s), non repris ci-avant : à préciser</v>
      </c>
      <c r="B372" s="779">
        <f>'FICHE 2-Budget'!B275</f>
        <v>0</v>
      </c>
      <c r="C372" s="779">
        <f>'FICHE 2-Budget'!C275</f>
        <v>0</v>
      </c>
      <c r="D372" s="779">
        <f>'FICHE 2-Budget'!D275</f>
        <v>0</v>
      </c>
      <c r="E372" s="779">
        <f>'FICHE 2-Budget'!E275</f>
        <v>0</v>
      </c>
      <c r="F372" s="779">
        <f>'FICHE 2-Budget'!F275</f>
        <v>0</v>
      </c>
      <c r="G372" s="1164">
        <f>'FICHE 2-Budget'!G275</f>
        <v>0</v>
      </c>
      <c r="H372" s="1181">
        <f>'FICHE 2-Budget'!H275</f>
        <v>0</v>
      </c>
      <c r="I372" s="1170">
        <f>'FICHE 2-Budget'!I275</f>
        <v>0</v>
      </c>
      <c r="J372" s="1170">
        <f>'FICHE 2-Budget'!J275</f>
        <v>0</v>
      </c>
      <c r="K372" s="779">
        <f>'FICHE 2-Budget'!K275</f>
        <v>0</v>
      </c>
      <c r="L372" s="779">
        <f>'FICHE 2-Budget'!L275</f>
        <v>0</v>
      </c>
      <c r="M372" s="981">
        <f t="shared" si="21"/>
        <v>0</v>
      </c>
      <c r="N372" s="992"/>
    </row>
    <row r="373" spans="1:14" s="315" customFormat="1" ht="15.5" outlineLevel="1" x14ac:dyDescent="0.35">
      <c r="A373" s="779">
        <f>'FICHE 2-Budget'!A276</f>
        <v>0</v>
      </c>
      <c r="B373" s="779">
        <f>'FICHE 2-Budget'!B276</f>
        <v>0</v>
      </c>
      <c r="C373" s="779">
        <f>'FICHE 2-Budget'!C276</f>
        <v>0</v>
      </c>
      <c r="D373" s="779">
        <f>'FICHE 2-Budget'!D276</f>
        <v>0</v>
      </c>
      <c r="E373" s="779">
        <f>'FICHE 2-Budget'!E276</f>
        <v>0</v>
      </c>
      <c r="F373" s="779">
        <f>'FICHE 2-Budget'!F276</f>
        <v>0</v>
      </c>
      <c r="G373" s="1164">
        <f>'FICHE 2-Budget'!G276</f>
        <v>0</v>
      </c>
      <c r="H373" s="1181">
        <f>'FICHE 2-Budget'!H276</f>
        <v>0</v>
      </c>
      <c r="I373" s="1170">
        <f>'FICHE 2-Budget'!I276</f>
        <v>0</v>
      </c>
      <c r="J373" s="1170">
        <f>'FICHE 2-Budget'!J276</f>
        <v>0</v>
      </c>
      <c r="K373" s="779">
        <f>'FICHE 2-Budget'!K276</f>
        <v>0</v>
      </c>
      <c r="L373" s="779">
        <f>'FICHE 2-Budget'!L276</f>
        <v>0</v>
      </c>
      <c r="M373" s="981">
        <f t="shared" si="21"/>
        <v>0</v>
      </c>
      <c r="N373" s="992"/>
    </row>
    <row r="374" spans="1:14" s="315" customFormat="1" ht="15.5" outlineLevel="1" x14ac:dyDescent="0.35">
      <c r="A374" s="779">
        <f>'FICHE 2-Budget'!A277</f>
        <v>0</v>
      </c>
      <c r="B374" s="779">
        <f>'FICHE 2-Budget'!B277</f>
        <v>0</v>
      </c>
      <c r="C374" s="779">
        <f>'FICHE 2-Budget'!C277</f>
        <v>0</v>
      </c>
      <c r="D374" s="779">
        <f>'FICHE 2-Budget'!D277</f>
        <v>0</v>
      </c>
      <c r="E374" s="779">
        <f>'FICHE 2-Budget'!E277</f>
        <v>0</v>
      </c>
      <c r="F374" s="779">
        <f>'FICHE 2-Budget'!F277</f>
        <v>0</v>
      </c>
      <c r="G374" s="1164">
        <f>'FICHE 2-Budget'!G277</f>
        <v>0</v>
      </c>
      <c r="H374" s="1181">
        <f>'FICHE 2-Budget'!H277</f>
        <v>0</v>
      </c>
      <c r="I374" s="1170">
        <f>'FICHE 2-Budget'!I277</f>
        <v>0</v>
      </c>
      <c r="J374" s="1170">
        <f>'FICHE 2-Budget'!J277</f>
        <v>0</v>
      </c>
      <c r="K374" s="779">
        <f>'FICHE 2-Budget'!K277</f>
        <v>0</v>
      </c>
      <c r="L374" s="779">
        <f>'FICHE 2-Budget'!L277</f>
        <v>0</v>
      </c>
      <c r="M374" s="981">
        <f t="shared" si="21"/>
        <v>0</v>
      </c>
      <c r="N374" s="992"/>
    </row>
    <row r="375" spans="1:14" s="315" customFormat="1" ht="15.5" outlineLevel="1" x14ac:dyDescent="0.35">
      <c r="A375" s="779">
        <f>'FICHE 2-Budget'!A278</f>
        <v>0</v>
      </c>
      <c r="B375" s="779">
        <f>'FICHE 2-Budget'!B278</f>
        <v>0</v>
      </c>
      <c r="C375" s="779">
        <f>'FICHE 2-Budget'!C278</f>
        <v>0</v>
      </c>
      <c r="D375" s="779">
        <f>'FICHE 2-Budget'!D278</f>
        <v>0</v>
      </c>
      <c r="E375" s="779">
        <f>'FICHE 2-Budget'!E278</f>
        <v>0</v>
      </c>
      <c r="F375" s="779">
        <f>'FICHE 2-Budget'!F278</f>
        <v>0</v>
      </c>
      <c r="G375" s="1164">
        <f>'FICHE 2-Budget'!G278</f>
        <v>0</v>
      </c>
      <c r="H375" s="1181">
        <f>'FICHE 2-Budget'!H278</f>
        <v>0</v>
      </c>
      <c r="I375" s="1170">
        <f>'FICHE 2-Budget'!I278</f>
        <v>0</v>
      </c>
      <c r="J375" s="1170">
        <f>'FICHE 2-Budget'!J278</f>
        <v>0</v>
      </c>
      <c r="K375" s="779">
        <f>'FICHE 2-Budget'!K278</f>
        <v>0</v>
      </c>
      <c r="L375" s="779">
        <f>'FICHE 2-Budget'!L278</f>
        <v>0</v>
      </c>
      <c r="M375" s="981">
        <f t="shared" si="21"/>
        <v>0</v>
      </c>
      <c r="N375" s="992"/>
    </row>
    <row r="376" spans="1:14" s="315" customFormat="1" ht="15.5" outlineLevel="1" x14ac:dyDescent="0.35">
      <c r="A376" s="779">
        <f>'FICHE 2-Budget'!A279</f>
        <v>0</v>
      </c>
      <c r="B376" s="779">
        <f>'FICHE 2-Budget'!B279</f>
        <v>0</v>
      </c>
      <c r="C376" s="779">
        <f>'FICHE 2-Budget'!C279</f>
        <v>0</v>
      </c>
      <c r="D376" s="779">
        <f>'FICHE 2-Budget'!D279</f>
        <v>0</v>
      </c>
      <c r="E376" s="779">
        <f>'FICHE 2-Budget'!E279</f>
        <v>0</v>
      </c>
      <c r="F376" s="779">
        <f>'FICHE 2-Budget'!F279</f>
        <v>0</v>
      </c>
      <c r="G376" s="1164">
        <f>'FICHE 2-Budget'!G279</f>
        <v>0</v>
      </c>
      <c r="H376" s="1181">
        <f>'FICHE 2-Budget'!H279</f>
        <v>0</v>
      </c>
      <c r="I376" s="1170">
        <f>'FICHE 2-Budget'!I279</f>
        <v>0</v>
      </c>
      <c r="J376" s="1170">
        <f>'FICHE 2-Budget'!J279</f>
        <v>0</v>
      </c>
      <c r="K376" s="779">
        <f>'FICHE 2-Budget'!K279</f>
        <v>0</v>
      </c>
      <c r="L376" s="779">
        <f>'FICHE 2-Budget'!L279</f>
        <v>0</v>
      </c>
      <c r="M376" s="981">
        <f t="shared" si="21"/>
        <v>0</v>
      </c>
      <c r="N376" s="992"/>
    </row>
    <row r="377" spans="1:14" s="315" customFormat="1" ht="15.5" x14ac:dyDescent="0.35">
      <c r="A377" s="820" t="s">
        <v>490</v>
      </c>
      <c r="B377" s="821"/>
      <c r="C377" s="821"/>
      <c r="D377" s="821"/>
      <c r="E377" s="821"/>
      <c r="F377" s="822"/>
      <c r="G377" s="821"/>
      <c r="H377" s="1192">
        <f>SUM(H378:H384)</f>
        <v>0</v>
      </c>
      <c r="I377" s="824">
        <f t="shared" ref="I377:J377" si="22">SUM(I378:I384)</f>
        <v>0</v>
      </c>
      <c r="J377" s="824">
        <f t="shared" si="22"/>
        <v>0</v>
      </c>
      <c r="K377" s="824">
        <f>H377+J377</f>
        <v>0</v>
      </c>
      <c r="L377" s="825"/>
      <c r="M377" s="984">
        <f>SUM(M378:M384)</f>
        <v>0</v>
      </c>
      <c r="N377" s="992"/>
    </row>
    <row r="378" spans="1:14" s="315" customFormat="1" ht="15.5" outlineLevel="1" x14ac:dyDescent="0.35">
      <c r="A378" s="779" t="str">
        <f>'FICHE 2-Budget'!A281</f>
        <v>QA Tester</v>
      </c>
      <c r="B378" s="779">
        <f>'FICHE 2-Budget'!B281</f>
        <v>0</v>
      </c>
      <c r="C378" s="779">
        <f>'FICHE 2-Budget'!C281</f>
        <v>0</v>
      </c>
      <c r="D378" s="779">
        <f>'FICHE 2-Budget'!D281</f>
        <v>0</v>
      </c>
      <c r="E378" s="779">
        <f>'FICHE 2-Budget'!E281</f>
        <v>0</v>
      </c>
      <c r="F378" s="779">
        <f>'FICHE 2-Budget'!F281</f>
        <v>0</v>
      </c>
      <c r="G378" s="1164">
        <f>'FICHE 2-Budget'!G281</f>
        <v>0</v>
      </c>
      <c r="H378" s="1181">
        <f>'FICHE 2-Budget'!H281</f>
        <v>0</v>
      </c>
      <c r="I378" s="1170">
        <f>'FICHE 2-Budget'!I281</f>
        <v>0</v>
      </c>
      <c r="J378" s="1170">
        <f>'FICHE 2-Budget'!J281</f>
        <v>0</v>
      </c>
      <c r="K378" s="779">
        <f>'FICHE 2-Budget'!K281</f>
        <v>0</v>
      </c>
      <c r="L378" s="779">
        <f>'FICHE 2-Budget'!L281</f>
        <v>0</v>
      </c>
      <c r="M378" s="981">
        <f>H378</f>
        <v>0</v>
      </c>
      <c r="N378" s="992"/>
    </row>
    <row r="379" spans="1:14" s="315" customFormat="1" ht="15.5" outlineLevel="1" x14ac:dyDescent="0.35">
      <c r="A379" s="779">
        <f>'FICHE 2-Budget'!A282</f>
        <v>0</v>
      </c>
      <c r="B379" s="779">
        <f>'FICHE 2-Budget'!B282</f>
        <v>0</v>
      </c>
      <c r="C379" s="779">
        <f>'FICHE 2-Budget'!C282</f>
        <v>0</v>
      </c>
      <c r="D379" s="779">
        <f>'FICHE 2-Budget'!D282</f>
        <v>0</v>
      </c>
      <c r="E379" s="779">
        <f>'FICHE 2-Budget'!E282</f>
        <v>0</v>
      </c>
      <c r="F379" s="779">
        <f>'FICHE 2-Budget'!F282</f>
        <v>0</v>
      </c>
      <c r="G379" s="1164">
        <f>'FICHE 2-Budget'!G282</f>
        <v>0</v>
      </c>
      <c r="H379" s="1181">
        <f>'FICHE 2-Budget'!H282</f>
        <v>0</v>
      </c>
      <c r="I379" s="1170">
        <f>'FICHE 2-Budget'!I282</f>
        <v>0</v>
      </c>
      <c r="J379" s="1170">
        <f>'FICHE 2-Budget'!J282</f>
        <v>0</v>
      </c>
      <c r="K379" s="779">
        <f>'FICHE 2-Budget'!K282</f>
        <v>0</v>
      </c>
      <c r="L379" s="779">
        <f>'FICHE 2-Budget'!L282</f>
        <v>0</v>
      </c>
      <c r="M379" s="981">
        <f t="shared" ref="M379:M384" si="23">H379</f>
        <v>0</v>
      </c>
      <c r="N379" s="992"/>
    </row>
    <row r="380" spans="1:14" s="315" customFormat="1" ht="15.5" outlineLevel="1" x14ac:dyDescent="0.35">
      <c r="A380" s="779" t="str">
        <f>'FICHE 2-Budget'!A283</f>
        <v>QA Engineer</v>
      </c>
      <c r="B380" s="779">
        <f>'FICHE 2-Budget'!B283</f>
        <v>0</v>
      </c>
      <c r="C380" s="779">
        <f>'FICHE 2-Budget'!C283</f>
        <v>0</v>
      </c>
      <c r="D380" s="779">
        <f>'FICHE 2-Budget'!D283</f>
        <v>0</v>
      </c>
      <c r="E380" s="779">
        <f>'FICHE 2-Budget'!E283</f>
        <v>0</v>
      </c>
      <c r="F380" s="779">
        <f>'FICHE 2-Budget'!F283</f>
        <v>0</v>
      </c>
      <c r="G380" s="1164">
        <f>'FICHE 2-Budget'!G283</f>
        <v>0</v>
      </c>
      <c r="H380" s="1181">
        <f>'FICHE 2-Budget'!H283</f>
        <v>0</v>
      </c>
      <c r="I380" s="1170">
        <f>'FICHE 2-Budget'!I283</f>
        <v>0</v>
      </c>
      <c r="J380" s="1170">
        <f>'FICHE 2-Budget'!J283</f>
        <v>0</v>
      </c>
      <c r="K380" s="779">
        <f>'FICHE 2-Budget'!K283</f>
        <v>0</v>
      </c>
      <c r="L380" s="779">
        <f>'FICHE 2-Budget'!L283</f>
        <v>0</v>
      </c>
      <c r="M380" s="981">
        <f t="shared" si="23"/>
        <v>0</v>
      </c>
      <c r="N380" s="992"/>
    </row>
    <row r="381" spans="1:14" s="315" customFormat="1" ht="15.5" outlineLevel="1" x14ac:dyDescent="0.35">
      <c r="A381" s="779">
        <f>'FICHE 2-Budget'!A284</f>
        <v>0</v>
      </c>
      <c r="B381" s="779">
        <f>'FICHE 2-Budget'!B284</f>
        <v>0</v>
      </c>
      <c r="C381" s="779">
        <f>'FICHE 2-Budget'!C284</f>
        <v>0</v>
      </c>
      <c r="D381" s="779">
        <f>'FICHE 2-Budget'!D284</f>
        <v>0</v>
      </c>
      <c r="E381" s="779">
        <f>'FICHE 2-Budget'!E284</f>
        <v>0</v>
      </c>
      <c r="F381" s="779">
        <f>'FICHE 2-Budget'!F284</f>
        <v>0</v>
      </c>
      <c r="G381" s="1164">
        <f>'FICHE 2-Budget'!G284</f>
        <v>0</v>
      </c>
      <c r="H381" s="1181">
        <f>'FICHE 2-Budget'!H284</f>
        <v>0</v>
      </c>
      <c r="I381" s="1170">
        <f>'FICHE 2-Budget'!I284</f>
        <v>0</v>
      </c>
      <c r="J381" s="1170">
        <f>'FICHE 2-Budget'!J284</f>
        <v>0</v>
      </c>
      <c r="K381" s="779">
        <f>'FICHE 2-Budget'!K284</f>
        <v>0</v>
      </c>
      <c r="L381" s="779">
        <f>'FICHE 2-Budget'!L284</f>
        <v>0</v>
      </c>
      <c r="M381" s="981">
        <f t="shared" si="23"/>
        <v>0</v>
      </c>
      <c r="N381" s="992"/>
    </row>
    <row r="382" spans="1:14" s="315" customFormat="1" ht="15.5" outlineLevel="1" x14ac:dyDescent="0.35">
      <c r="A382" s="779" t="str">
        <f>'FICHE 2-Budget'!A285</f>
        <v>Autre(s), non repris ci-avant : à préciser</v>
      </c>
      <c r="B382" s="779">
        <f>'FICHE 2-Budget'!B285</f>
        <v>0</v>
      </c>
      <c r="C382" s="779">
        <f>'FICHE 2-Budget'!C285</f>
        <v>0</v>
      </c>
      <c r="D382" s="779">
        <f>'FICHE 2-Budget'!D285</f>
        <v>0</v>
      </c>
      <c r="E382" s="779">
        <f>'FICHE 2-Budget'!E285</f>
        <v>0</v>
      </c>
      <c r="F382" s="779">
        <f>'FICHE 2-Budget'!F285</f>
        <v>0</v>
      </c>
      <c r="G382" s="1164">
        <f>'FICHE 2-Budget'!G285</f>
        <v>0</v>
      </c>
      <c r="H382" s="1181">
        <f>'FICHE 2-Budget'!H285</f>
        <v>0</v>
      </c>
      <c r="I382" s="1170">
        <f>'FICHE 2-Budget'!I285</f>
        <v>0</v>
      </c>
      <c r="J382" s="1170">
        <f>'FICHE 2-Budget'!J285</f>
        <v>0</v>
      </c>
      <c r="K382" s="779">
        <f>'FICHE 2-Budget'!K285</f>
        <v>0</v>
      </c>
      <c r="L382" s="779">
        <f>'FICHE 2-Budget'!L285</f>
        <v>0</v>
      </c>
      <c r="M382" s="981">
        <f t="shared" si="23"/>
        <v>0</v>
      </c>
      <c r="N382" s="992"/>
    </row>
    <row r="383" spans="1:14" s="315" customFormat="1" ht="15.5" outlineLevel="1" x14ac:dyDescent="0.35">
      <c r="A383" s="779">
        <f>'FICHE 2-Budget'!A286</f>
        <v>0</v>
      </c>
      <c r="B383" s="779">
        <f>'FICHE 2-Budget'!B286</f>
        <v>0</v>
      </c>
      <c r="C383" s="779">
        <f>'FICHE 2-Budget'!C286</f>
        <v>0</v>
      </c>
      <c r="D383" s="779">
        <f>'FICHE 2-Budget'!D286</f>
        <v>0</v>
      </c>
      <c r="E383" s="779">
        <f>'FICHE 2-Budget'!E286</f>
        <v>0</v>
      </c>
      <c r="F383" s="779">
        <f>'FICHE 2-Budget'!F286</f>
        <v>0</v>
      </c>
      <c r="G383" s="1164">
        <f>'FICHE 2-Budget'!G286</f>
        <v>0</v>
      </c>
      <c r="H383" s="1181">
        <f>'FICHE 2-Budget'!H286</f>
        <v>0</v>
      </c>
      <c r="I383" s="1170">
        <f>'FICHE 2-Budget'!I286</f>
        <v>0</v>
      </c>
      <c r="J383" s="1170">
        <f>'FICHE 2-Budget'!J286</f>
        <v>0</v>
      </c>
      <c r="K383" s="779">
        <f>'FICHE 2-Budget'!K286</f>
        <v>0</v>
      </c>
      <c r="L383" s="779">
        <f>'FICHE 2-Budget'!L286</f>
        <v>0</v>
      </c>
      <c r="M383" s="981">
        <f t="shared" si="23"/>
        <v>0</v>
      </c>
      <c r="N383" s="992"/>
    </row>
    <row r="384" spans="1:14" s="315" customFormat="1" ht="15.5" outlineLevel="1" x14ac:dyDescent="0.35">
      <c r="A384" s="779">
        <f>'FICHE 2-Budget'!A287</f>
        <v>0</v>
      </c>
      <c r="B384" s="779">
        <f>'FICHE 2-Budget'!B287</f>
        <v>0</v>
      </c>
      <c r="C384" s="779">
        <f>'FICHE 2-Budget'!C287</f>
        <v>0</v>
      </c>
      <c r="D384" s="779">
        <f>'FICHE 2-Budget'!D287</f>
        <v>0</v>
      </c>
      <c r="E384" s="779">
        <f>'FICHE 2-Budget'!E287</f>
        <v>0</v>
      </c>
      <c r="F384" s="779">
        <f>'FICHE 2-Budget'!F287</f>
        <v>0</v>
      </c>
      <c r="G384" s="1164">
        <f>'FICHE 2-Budget'!G287</f>
        <v>0</v>
      </c>
      <c r="H384" s="1181">
        <f>'FICHE 2-Budget'!H287</f>
        <v>0</v>
      </c>
      <c r="I384" s="1170">
        <f>'FICHE 2-Budget'!I287</f>
        <v>0</v>
      </c>
      <c r="J384" s="1170">
        <f>'FICHE 2-Budget'!J287</f>
        <v>0</v>
      </c>
      <c r="K384" s="779">
        <f>'FICHE 2-Budget'!K287</f>
        <v>0</v>
      </c>
      <c r="L384" s="779">
        <f>'FICHE 2-Budget'!L287</f>
        <v>0</v>
      </c>
      <c r="M384" s="981">
        <f t="shared" si="23"/>
        <v>0</v>
      </c>
      <c r="N384" s="992"/>
    </row>
    <row r="385" spans="1:14" s="315" customFormat="1" ht="15.5" x14ac:dyDescent="0.35">
      <c r="A385" s="806" t="s">
        <v>491</v>
      </c>
      <c r="B385" s="807"/>
      <c r="C385" s="807"/>
      <c r="D385" s="807"/>
      <c r="E385" s="808"/>
      <c r="F385" s="809"/>
      <c r="G385" s="1161"/>
      <c r="H385" s="1189">
        <f>SUM(H386:H388)</f>
        <v>0</v>
      </c>
      <c r="I385" s="811">
        <f t="shared" ref="I385:J385" si="24">SUM(I386:I388)</f>
        <v>0</v>
      </c>
      <c r="J385" s="811">
        <f t="shared" si="24"/>
        <v>0</v>
      </c>
      <c r="K385" s="811">
        <f>H385+J385</f>
        <v>0</v>
      </c>
      <c r="L385" s="813"/>
      <c r="M385" s="980">
        <f>SUM(M386:M388)</f>
        <v>0</v>
      </c>
      <c r="N385" s="992"/>
    </row>
    <row r="386" spans="1:14" s="315" customFormat="1" ht="15.5" outlineLevel="1" x14ac:dyDescent="0.35">
      <c r="A386" s="792">
        <f>'FICHE 2-Budget'!A289</f>
        <v>0</v>
      </c>
      <c r="B386" s="792">
        <f>'FICHE 2-Budget'!B289</f>
        <v>0</v>
      </c>
      <c r="C386" s="792">
        <f>'FICHE 2-Budget'!C289</f>
        <v>0</v>
      </c>
      <c r="D386" s="792">
        <f>'FICHE 2-Budget'!D289</f>
        <v>0</v>
      </c>
      <c r="E386" s="792">
        <f>'FICHE 2-Budget'!E289</f>
        <v>0</v>
      </c>
      <c r="F386" s="792">
        <f>'FICHE 2-Budget'!F289</f>
        <v>0</v>
      </c>
      <c r="G386" s="1165">
        <f>'FICHE 2-Budget'!G289</f>
        <v>0</v>
      </c>
      <c r="H386" s="1182">
        <f>'FICHE 2-Budget'!H289</f>
        <v>0</v>
      </c>
      <c r="I386" s="1171">
        <f>'FICHE 2-Budget'!I289</f>
        <v>0</v>
      </c>
      <c r="J386" s="1171">
        <f>'FICHE 2-Budget'!J289</f>
        <v>0</v>
      </c>
      <c r="K386" s="792">
        <f>'FICHE 2-Budget'!K289</f>
        <v>0</v>
      </c>
      <c r="L386" s="792">
        <f>'FICHE 2-Budget'!L289</f>
        <v>0</v>
      </c>
      <c r="M386" s="981">
        <f>H386</f>
        <v>0</v>
      </c>
      <c r="N386" s="992"/>
    </row>
    <row r="387" spans="1:14" s="315" customFormat="1" ht="15.5" outlineLevel="1" x14ac:dyDescent="0.35">
      <c r="A387" s="792">
        <f>'FICHE 2-Budget'!A290</f>
        <v>0</v>
      </c>
      <c r="B387" s="792">
        <f>'FICHE 2-Budget'!B290</f>
        <v>0</v>
      </c>
      <c r="C387" s="792">
        <f>'FICHE 2-Budget'!C290</f>
        <v>0</v>
      </c>
      <c r="D387" s="792">
        <f>'FICHE 2-Budget'!D290</f>
        <v>0</v>
      </c>
      <c r="E387" s="792">
        <f>'FICHE 2-Budget'!E290</f>
        <v>0</v>
      </c>
      <c r="F387" s="792">
        <f>'FICHE 2-Budget'!F290</f>
        <v>0</v>
      </c>
      <c r="G387" s="1165">
        <f>'FICHE 2-Budget'!G290</f>
        <v>0</v>
      </c>
      <c r="H387" s="1182">
        <f>'FICHE 2-Budget'!H290</f>
        <v>0</v>
      </c>
      <c r="I387" s="1171">
        <f>'FICHE 2-Budget'!I290</f>
        <v>0</v>
      </c>
      <c r="J387" s="1171">
        <f>'FICHE 2-Budget'!J290</f>
        <v>0</v>
      </c>
      <c r="K387" s="792">
        <f>'FICHE 2-Budget'!K290</f>
        <v>0</v>
      </c>
      <c r="L387" s="792">
        <f>'FICHE 2-Budget'!L290</f>
        <v>0</v>
      </c>
      <c r="M387" s="981">
        <f t="shared" ref="M387:M388" si="25">H387</f>
        <v>0</v>
      </c>
      <c r="N387" s="992"/>
    </row>
    <row r="388" spans="1:14" s="315" customFormat="1" ht="15.5" outlineLevel="1" x14ac:dyDescent="0.35">
      <c r="A388" s="792">
        <f>'FICHE 2-Budget'!A291</f>
        <v>0</v>
      </c>
      <c r="B388" s="792">
        <f>'FICHE 2-Budget'!B291</f>
        <v>0</v>
      </c>
      <c r="C388" s="792">
        <f>'FICHE 2-Budget'!C291</f>
        <v>0</v>
      </c>
      <c r="D388" s="792">
        <f>'FICHE 2-Budget'!D291</f>
        <v>0</v>
      </c>
      <c r="E388" s="792">
        <f>'FICHE 2-Budget'!E291</f>
        <v>0</v>
      </c>
      <c r="F388" s="792">
        <f>'FICHE 2-Budget'!F291</f>
        <v>0</v>
      </c>
      <c r="G388" s="1165">
        <f>'FICHE 2-Budget'!G291</f>
        <v>0</v>
      </c>
      <c r="H388" s="1182">
        <f>'FICHE 2-Budget'!H291</f>
        <v>0</v>
      </c>
      <c r="I388" s="1171">
        <f>'FICHE 2-Budget'!I291</f>
        <v>0</v>
      </c>
      <c r="J388" s="1171">
        <f>'FICHE 2-Budget'!J291</f>
        <v>0</v>
      </c>
      <c r="K388" s="792">
        <f>'FICHE 2-Budget'!K291</f>
        <v>0</v>
      </c>
      <c r="L388" s="792">
        <f>'FICHE 2-Budget'!L291</f>
        <v>0</v>
      </c>
      <c r="M388" s="981">
        <f t="shared" si="25"/>
        <v>0</v>
      </c>
      <c r="N388" s="1004"/>
    </row>
    <row r="389" spans="1:14" s="315" customFormat="1" ht="20" x14ac:dyDescent="0.4">
      <c r="A389" s="838" t="s">
        <v>73</v>
      </c>
      <c r="B389" s="839"/>
      <c r="C389" s="839"/>
      <c r="D389" s="839"/>
      <c r="E389" s="840"/>
      <c r="F389" s="841"/>
      <c r="G389" s="840"/>
      <c r="H389" s="1193">
        <f>H278+H273+H385</f>
        <v>0</v>
      </c>
      <c r="I389" s="836">
        <f>I278+I273+I385</f>
        <v>0</v>
      </c>
      <c r="J389" s="836">
        <f>J278+J273+J385</f>
        <v>0</v>
      </c>
      <c r="K389" s="836">
        <f>K278+K273+K385</f>
        <v>0</v>
      </c>
      <c r="L389" s="975"/>
      <c r="M389" s="985">
        <f>M385+M278+M273</f>
        <v>0</v>
      </c>
      <c r="N389" s="1006">
        <f>SUM(N147:N388)</f>
        <v>0</v>
      </c>
    </row>
    <row r="390" spans="1:14" s="315" customFormat="1" ht="15.5" x14ac:dyDescent="0.35">
      <c r="A390" s="854" t="s">
        <v>634</v>
      </c>
      <c r="B390" s="815"/>
      <c r="C390" s="815"/>
      <c r="D390" s="815"/>
      <c r="E390" s="816"/>
      <c r="F390" s="817"/>
      <c r="G390" s="816"/>
      <c r="H390" s="1194">
        <f>H389*15%</f>
        <v>0</v>
      </c>
      <c r="I390" s="1188">
        <f>'FICHE 2-Budget'!I293</f>
        <v>0</v>
      </c>
      <c r="J390" s="1188">
        <f>'FICHE 2-Budget'!J293</f>
        <v>0</v>
      </c>
      <c r="K390" s="861">
        <f>K389*0.15</f>
        <v>0</v>
      </c>
      <c r="L390" s="976" t="s">
        <v>403</v>
      </c>
      <c r="M390" s="1007">
        <f>M389*15%</f>
        <v>0</v>
      </c>
      <c r="N390" s="319"/>
    </row>
    <row r="391" spans="1:14" s="315" customFormat="1" ht="15.5" x14ac:dyDescent="0.35">
      <c r="A391" s="854" t="s">
        <v>498</v>
      </c>
      <c r="B391" s="815"/>
      <c r="C391" s="815"/>
      <c r="D391" s="815"/>
      <c r="E391" s="816"/>
      <c r="F391" s="817"/>
      <c r="G391" s="816"/>
      <c r="H391" s="1194">
        <f>(H389+H390)*10%</f>
        <v>0</v>
      </c>
      <c r="I391" s="1188">
        <f>'FICHE 2-Budget'!I294</f>
        <v>0</v>
      </c>
      <c r="J391" s="1188">
        <f>'FICHE 2-Budget'!J294</f>
        <v>0</v>
      </c>
      <c r="K391" s="861">
        <f t="shared" ref="K391" si="26">(K389+K390)*10%</f>
        <v>0</v>
      </c>
      <c r="L391" s="976"/>
      <c r="M391" s="1007">
        <f>(M389+M390)*10%</f>
        <v>0</v>
      </c>
      <c r="N391" s="319"/>
    </row>
    <row r="392" spans="1:14" s="315" customFormat="1" ht="148.25" customHeight="1" x14ac:dyDescent="0.35">
      <c r="A392" s="854" t="s">
        <v>499</v>
      </c>
      <c r="B392" s="815"/>
      <c r="C392" s="815"/>
      <c r="D392" s="815"/>
      <c r="E392" s="816"/>
      <c r="F392" s="817"/>
      <c r="G392" s="816"/>
      <c r="H392" s="1194">
        <f>'FICHE 2-Budget'!H295</f>
        <v>0</v>
      </c>
      <c r="I392" s="1188">
        <f>'FICHE 2-Budget'!I295</f>
        <v>0</v>
      </c>
      <c r="J392" s="1188">
        <f>'FICHE 2-Budget'!J295</f>
        <v>0</v>
      </c>
      <c r="K392" s="861">
        <f>'FICHE 2-Budget'!K295</f>
        <v>0</v>
      </c>
      <c r="L392" s="976" t="s">
        <v>403</v>
      </c>
      <c r="M392" s="1007">
        <f>H392</f>
        <v>0</v>
      </c>
      <c r="N392" s="319"/>
    </row>
    <row r="393" spans="1:14" s="315" customFormat="1" ht="23.5" thickBot="1" x14ac:dyDescent="0.55000000000000004">
      <c r="A393" s="843" t="s">
        <v>496</v>
      </c>
      <c r="B393" s="844"/>
      <c r="C393" s="844"/>
      <c r="D393" s="844"/>
      <c r="E393" s="845"/>
      <c r="F393" s="846"/>
      <c r="G393" s="845"/>
      <c r="H393" s="1195">
        <f>H389+H390+H391+H392</f>
        <v>0</v>
      </c>
      <c r="I393" s="848">
        <f t="shared" ref="I393:J393" si="27">I389+I390+I391+I392</f>
        <v>0</v>
      </c>
      <c r="J393" s="848">
        <f t="shared" si="27"/>
        <v>0</v>
      </c>
      <c r="K393" s="848">
        <f>K389+K390+K391+K392</f>
        <v>0</v>
      </c>
      <c r="L393" s="977"/>
      <c r="M393" s="1008">
        <f>M389+M390+M391+M392</f>
        <v>0</v>
      </c>
      <c r="N393" s="319"/>
    </row>
    <row r="394" spans="1:14" s="315" customFormat="1" ht="18.5" thickTop="1" x14ac:dyDescent="0.4">
      <c r="A394" s="325"/>
      <c r="B394" s="325"/>
      <c r="C394" s="325"/>
      <c r="D394" s="325"/>
      <c r="E394" s="326"/>
      <c r="F394" s="334"/>
      <c r="G394" s="326"/>
      <c r="H394" s="610"/>
      <c r="I394" s="610"/>
      <c r="J394" s="610"/>
      <c r="K394" s="611"/>
      <c r="M394" s="1009"/>
      <c r="N394" s="319"/>
    </row>
    <row r="395" spans="1:14" s="315" customFormat="1" ht="18.5" thickBot="1" x14ac:dyDescent="0.45">
      <c r="A395" s="325"/>
      <c r="B395" s="325"/>
      <c r="C395" s="325"/>
      <c r="D395" s="325"/>
      <c r="E395" s="326"/>
      <c r="F395" s="334"/>
      <c r="G395" s="326"/>
      <c r="H395" s="610"/>
      <c r="I395" s="610"/>
      <c r="J395" s="610"/>
      <c r="K395" s="611"/>
      <c r="M395" s="1009"/>
      <c r="N395" s="319"/>
    </row>
    <row r="396" spans="1:14" s="315" customFormat="1" ht="105.5" thickBot="1" x14ac:dyDescent="0.4">
      <c r="A396" s="862" t="s">
        <v>500</v>
      </c>
      <c r="B396" s="863"/>
      <c r="C396" s="863"/>
      <c r="D396" s="863"/>
      <c r="E396" s="863"/>
      <c r="F396" s="864"/>
      <c r="G396" s="863"/>
      <c r="H396" s="865">
        <f>H393+H268</f>
        <v>0</v>
      </c>
      <c r="I396" s="865">
        <f>I393+I268</f>
        <v>0</v>
      </c>
      <c r="J396" s="865">
        <f>J393+J268</f>
        <v>0</v>
      </c>
      <c r="K396" s="865">
        <f>K393+K268</f>
        <v>0</v>
      </c>
      <c r="L396" s="1005" t="s">
        <v>501</v>
      </c>
      <c r="M396" s="1010">
        <f>M393+M268</f>
        <v>0</v>
      </c>
      <c r="N396" s="319"/>
    </row>
    <row r="397" spans="1:14" s="315" customFormat="1" ht="28" x14ac:dyDescent="0.35">
      <c r="A397" s="1019"/>
      <c r="B397" s="1019"/>
      <c r="C397" s="1019"/>
      <c r="D397" s="1019"/>
      <c r="E397" s="1019"/>
      <c r="F397" s="1020"/>
      <c r="G397" s="1019"/>
      <c r="H397" s="1021"/>
      <c r="I397" s="1021"/>
      <c r="J397" s="1021"/>
      <c r="K397" s="1021"/>
      <c r="L397" s="1022"/>
      <c r="M397" s="1021"/>
      <c r="N397" s="319"/>
    </row>
    <row r="398" spans="1:14" s="315" customFormat="1" ht="18" customHeight="1" x14ac:dyDescent="0.35">
      <c r="A398" s="1023" t="s">
        <v>82</v>
      </c>
      <c r="B398" s="362"/>
      <c r="C398" s="361"/>
      <c r="D398" s="361"/>
      <c r="E398" s="361"/>
      <c r="F398" s="361"/>
      <c r="G398" s="361"/>
      <c r="H398" s="361"/>
      <c r="I398" s="361"/>
      <c r="J398" s="361"/>
    </row>
    <row r="399" spans="1:14" s="315" customFormat="1" ht="18" customHeight="1" x14ac:dyDescent="0.35">
      <c r="A399" s="462"/>
      <c r="B399" s="361"/>
      <c r="C399" s="361"/>
      <c r="D399" s="361"/>
      <c r="E399" s="361"/>
      <c r="F399" s="361"/>
      <c r="G399" s="361"/>
      <c r="H399" s="361"/>
      <c r="I399" s="361"/>
      <c r="J399" s="361"/>
    </row>
    <row r="400" spans="1:14" s="315" customFormat="1" ht="15.5" x14ac:dyDescent="0.35">
      <c r="A400" s="1026" t="s">
        <v>83</v>
      </c>
      <c r="B400" s="884"/>
      <c r="C400" s="1027"/>
      <c r="D400" s="1028"/>
      <c r="E400" s="1029" t="s">
        <v>84</v>
      </c>
      <c r="G400" s="364"/>
      <c r="H400" s="263"/>
      <c r="I400" s="263"/>
      <c r="J400" s="363"/>
    </row>
    <row r="401" spans="1:11" s="315" customFormat="1" ht="15.5" x14ac:dyDescent="0.35">
      <c r="A401" s="603" t="s">
        <v>228</v>
      </c>
      <c r="B401" s="263"/>
      <c r="C401" s="1024"/>
      <c r="D401" s="1025"/>
      <c r="E401" s="355"/>
      <c r="G401" s="364"/>
      <c r="H401" s="263"/>
      <c r="I401" s="263"/>
      <c r="J401" s="355"/>
    </row>
    <row r="402" spans="1:11" s="315" customFormat="1" ht="15.5" x14ac:dyDescent="0.35">
      <c r="A402" s="1030"/>
      <c r="B402" s="1031"/>
      <c r="C402" s="1032"/>
      <c r="D402" s="1033"/>
      <c r="E402" s="1038">
        <v>0</v>
      </c>
      <c r="G402" s="364"/>
      <c r="H402" s="263"/>
      <c r="I402" s="263"/>
      <c r="J402" s="355"/>
    </row>
    <row r="403" spans="1:11" s="315" customFormat="1" ht="15.5" x14ac:dyDescent="0.35">
      <c r="A403" s="1030"/>
      <c r="B403" s="1031"/>
      <c r="C403" s="1034"/>
      <c r="D403" s="1033"/>
      <c r="E403" s="1038">
        <v>0</v>
      </c>
      <c r="G403" s="364"/>
      <c r="H403" s="308"/>
      <c r="I403" s="308"/>
      <c r="J403" s="355"/>
    </row>
    <row r="404" spans="1:11" s="315" customFormat="1" ht="15.5" x14ac:dyDescent="0.35">
      <c r="A404" s="1030"/>
      <c r="B404" s="1031"/>
      <c r="C404" s="1035"/>
      <c r="D404" s="1036"/>
      <c r="E404" s="1038">
        <v>0</v>
      </c>
    </row>
    <row r="405" spans="1:11" s="315" customFormat="1" ht="15.5" x14ac:dyDescent="0.35">
      <c r="A405" s="1037"/>
      <c r="B405" s="1031"/>
      <c r="C405" s="1035"/>
      <c r="D405" s="1036"/>
      <c r="E405" s="1039">
        <v>0</v>
      </c>
      <c r="G405" s="506"/>
      <c r="H405" s="506"/>
      <c r="I405" s="506"/>
      <c r="J405" s="506"/>
      <c r="K405" s="506"/>
    </row>
    <row r="406" spans="1:11" s="315" customFormat="1" ht="18" x14ac:dyDescent="0.35">
      <c r="A406" s="1040" t="s">
        <v>85</v>
      </c>
      <c r="B406" s="429"/>
      <c r="C406" s="1041"/>
      <c r="D406" s="1042"/>
      <c r="E406" s="1043">
        <f>SUM(E401:E405)</f>
        <v>0</v>
      </c>
      <c r="G406" s="507"/>
      <c r="H406" s="265"/>
      <c r="I406" s="265"/>
      <c r="J406" s="508"/>
      <c r="K406" s="506"/>
    </row>
    <row r="407" spans="1:11" s="315" customFormat="1" ht="15.5" x14ac:dyDescent="0.35">
      <c r="A407" s="1058" t="s">
        <v>581</v>
      </c>
      <c r="B407" s="1059"/>
      <c r="C407" s="1059"/>
      <c r="D407" s="1062"/>
      <c r="E407" s="1061">
        <f>M392</f>
        <v>0</v>
      </c>
      <c r="F407" s="1065"/>
      <c r="G407" s="365"/>
      <c r="H407" s="354"/>
      <c r="I407" s="354"/>
      <c r="J407" s="354"/>
    </row>
    <row r="408" spans="1:11" s="1046" customFormat="1" ht="23.4" customHeight="1" x14ac:dyDescent="0.4">
      <c r="A408" s="1048" t="s">
        <v>578</v>
      </c>
      <c r="B408" s="1049"/>
      <c r="C408" s="1050"/>
      <c r="D408" s="1051"/>
      <c r="E408" s="1047">
        <f>H265+H389+E407-E406</f>
        <v>0</v>
      </c>
      <c r="F408" s="1064"/>
      <c r="G408" s="1044"/>
      <c r="H408" s="1044"/>
      <c r="I408" s="1044"/>
      <c r="J408" s="1044"/>
      <c r="K408" s="1045"/>
    </row>
    <row r="409" spans="1:11" s="315" customFormat="1" ht="15.5" x14ac:dyDescent="0.35">
      <c r="A409" s="1052" t="s">
        <v>577</v>
      </c>
      <c r="B409" s="1053"/>
      <c r="C409" s="1054"/>
      <c r="D409" s="1086" t="s">
        <v>166</v>
      </c>
      <c r="E409" s="1088" t="str">
        <f>IF(E408=M265+M389+M392,"OK",E408-(M389+M265+M392))</f>
        <v>OK</v>
      </c>
      <c r="F409" s="1065"/>
      <c r="G409" s="265"/>
      <c r="H409" s="265"/>
      <c r="I409" s="265"/>
      <c r="J409" s="265"/>
      <c r="K409" s="506"/>
    </row>
    <row r="410" spans="1:11" s="315" customFormat="1" ht="15.5" x14ac:dyDescent="0.35">
      <c r="A410" s="1058" t="s">
        <v>579</v>
      </c>
      <c r="B410" s="1059"/>
      <c r="C410" s="1059"/>
      <c r="D410" s="1060"/>
      <c r="E410" s="1061" t="e">
        <f>MIN(B412,C412)</f>
        <v>#DIV/0!</v>
      </c>
      <c r="F410" s="1065"/>
      <c r="G410" s="265"/>
      <c r="H410" s="511"/>
      <c r="I410" s="511"/>
      <c r="J410" s="509"/>
      <c r="K410" s="510"/>
    </row>
    <row r="411" spans="1:11" s="315" customFormat="1" ht="15.5" x14ac:dyDescent="0.35">
      <c r="A411" s="463"/>
      <c r="B411" s="1066" t="str">
        <f>IF((M266+M390)&lt;((M265+M389)*15.01%),"OK","PAS OK")</f>
        <v>PAS OK</v>
      </c>
      <c r="C411" s="268" t="e">
        <f>IF((M266+M266)&lt;=(B140*(M266+M390+J390+J266)),"OK","PAS OK")</f>
        <v>#DIV/0!</v>
      </c>
      <c r="D411" s="263"/>
      <c r="E411" s="358"/>
      <c r="F411" s="1065"/>
      <c r="G411" s="265"/>
      <c r="H411" s="511"/>
      <c r="I411" s="511"/>
      <c r="J411" s="509"/>
      <c r="K411" s="510"/>
    </row>
    <row r="412" spans="1:11" s="315" customFormat="1" ht="15.5" x14ac:dyDescent="0.35">
      <c r="A412" s="463"/>
      <c r="B412" s="1057">
        <f>IF(B411="OK",(M390+M266),(M266+M390+J390+J266)*0.15)</f>
        <v>0</v>
      </c>
      <c r="C412" s="1067" t="e">
        <f>IF(C411="OK",(M390+M266),((J266+J390)*B140))</f>
        <v>#DIV/0!</v>
      </c>
      <c r="D412" s="263"/>
      <c r="F412" s="1065"/>
      <c r="G412" s="265"/>
      <c r="H412" s="511"/>
      <c r="I412" s="511"/>
      <c r="J412" s="509"/>
      <c r="K412" s="510"/>
    </row>
    <row r="413" spans="1:11" s="315" customFormat="1" ht="15.5" x14ac:dyDescent="0.35">
      <c r="A413" s="1058" t="s">
        <v>89</v>
      </c>
      <c r="B413" s="1059"/>
      <c r="C413" s="1059"/>
      <c r="D413" s="1062"/>
      <c r="E413" s="1061" t="e">
        <f>MIN(B415,C415)</f>
        <v>#DIV/0!</v>
      </c>
      <c r="F413" s="1065"/>
      <c r="G413" s="512"/>
      <c r="H413" s="1241"/>
      <c r="I413" s="1241"/>
      <c r="J413" s="1241"/>
      <c r="K413" s="506"/>
    </row>
    <row r="414" spans="1:11" s="315" customFormat="1" ht="15.5" x14ac:dyDescent="0.35">
      <c r="A414" s="464"/>
      <c r="B414" s="1073" t="str">
        <f>IF(M391&lt;=((M389+M390)*10.01%),"OK","PAS OK")</f>
        <v>OK</v>
      </c>
      <c r="C414" s="268" t="e">
        <f>IF(M391&lt;=((M389+M390+J389+J390)*B140),"OK","PAS OK")</f>
        <v>#DIV/0!</v>
      </c>
      <c r="D414" s="263"/>
      <c r="E414" s="358"/>
      <c r="F414" s="1065"/>
      <c r="G414" s="512"/>
      <c r="H414" s="514"/>
      <c r="I414" s="514"/>
      <c r="J414" s="513"/>
      <c r="K414" s="506"/>
    </row>
    <row r="415" spans="1:11" s="315" customFormat="1" ht="15.5" x14ac:dyDescent="0.35">
      <c r="A415" s="464"/>
      <c r="B415" s="1057">
        <f>IF(B414="OK",M391,((M389+M390)*10%))</f>
        <v>0</v>
      </c>
      <c r="C415" s="1067" t="e">
        <f>IF(C414="OK",M391,B140*(J391+M391))</f>
        <v>#DIV/0!</v>
      </c>
      <c r="D415" s="263"/>
      <c r="F415" s="1065"/>
      <c r="G415" s="515"/>
      <c r="H415" s="1241"/>
      <c r="I415" s="1241"/>
      <c r="J415" s="1241"/>
      <c r="K415" s="506"/>
    </row>
    <row r="416" spans="1:11" s="315" customFormat="1" ht="20" x14ac:dyDescent="0.4">
      <c r="A416" s="1063" t="s">
        <v>580</v>
      </c>
      <c r="B416" s="1068"/>
      <c r="C416" s="1068"/>
      <c r="D416" s="1069"/>
      <c r="E416" s="466" t="e">
        <f>E408+E410+E413</f>
        <v>#DIV/0!</v>
      </c>
      <c r="F416" s="1070"/>
      <c r="G416" s="365"/>
      <c r="H416" s="354"/>
      <c r="I416" s="354"/>
      <c r="J416" s="354"/>
    </row>
    <row r="417" spans="1:10" s="315" customFormat="1" ht="18" x14ac:dyDescent="0.4">
      <c r="A417" s="1071"/>
      <c r="B417" s="1072"/>
      <c r="C417" s="1072"/>
      <c r="D417" s="1087" t="s">
        <v>166</v>
      </c>
      <c r="E417" s="1085" t="e">
        <f>IF(E416=M396,"OK",E416-M396)</f>
        <v>#DIV/0!</v>
      </c>
      <c r="F417" s="1070"/>
      <c r="G417" s="365"/>
      <c r="H417" s="354"/>
      <c r="I417" s="354"/>
      <c r="J417" s="354"/>
    </row>
    <row r="418" spans="1:10" s="315" customFormat="1" ht="15.5" x14ac:dyDescent="0.35">
      <c r="D418" s="332"/>
    </row>
    <row r="419" spans="1:10" s="315" customFormat="1" ht="20.149999999999999" hidden="1" customHeight="1" x14ac:dyDescent="0.35">
      <c r="A419" s="393" t="s">
        <v>229</v>
      </c>
      <c r="B419" s="382"/>
      <c r="D419" s="332"/>
    </row>
    <row r="420" spans="1:10" ht="20.149999999999999" hidden="1" customHeight="1" x14ac:dyDescent="0.3">
      <c r="A420" s="263" t="s">
        <v>230</v>
      </c>
    </row>
    <row r="421" spans="1:10" ht="20.149999999999999" hidden="1" customHeight="1" x14ac:dyDescent="0.3">
      <c r="A421" s="379"/>
      <c r="B421" s="380"/>
      <c r="C421" s="380"/>
      <c r="D421" s="380"/>
      <c r="E421" s="278"/>
    </row>
    <row r="422" spans="1:10" ht="20.149999999999999" hidden="1" customHeight="1" x14ac:dyDescent="0.3">
      <c r="A422" s="469" t="s">
        <v>231</v>
      </c>
      <c r="B422" s="470">
        <f>B21</f>
        <v>0</v>
      </c>
      <c r="C422" s="378"/>
      <c r="D422" s="378"/>
    </row>
    <row r="423" spans="1:10" ht="20.149999999999999" hidden="1" customHeight="1" x14ac:dyDescent="0.3">
      <c r="A423" s="471" t="s">
        <v>232</v>
      </c>
      <c r="B423" s="449">
        <f>'FICHE 2-Budget'!H338+'FICHE 2-Budget'!H339</f>
        <v>0</v>
      </c>
      <c r="C423" s="381"/>
      <c r="D423" s="381"/>
    </row>
    <row r="424" spans="1:10" ht="20.149999999999999" hidden="1" customHeight="1" x14ac:dyDescent="0.3">
      <c r="A424" s="467" t="s">
        <v>233</v>
      </c>
      <c r="B424" s="468">
        <f>B422+B423</f>
        <v>0</v>
      </c>
      <c r="C424" s="381"/>
      <c r="D424" s="381"/>
    </row>
    <row r="425" spans="1:10" ht="20.149999999999999" hidden="1" customHeight="1" x14ac:dyDescent="0.3">
      <c r="A425" s="375"/>
      <c r="B425" s="376"/>
      <c r="C425" s="376"/>
      <c r="D425" s="377"/>
    </row>
    <row r="426" spans="1:10" ht="20.149999999999999" hidden="1" customHeight="1" x14ac:dyDescent="0.35">
      <c r="A426" s="394" t="s">
        <v>234</v>
      </c>
      <c r="B426" s="264"/>
    </row>
    <row r="427" spans="1:10" ht="20.149999999999999" hidden="1" customHeight="1" x14ac:dyDescent="0.3">
      <c r="A427" s="288"/>
      <c r="B427" s="369" t="s">
        <v>235</v>
      </c>
      <c r="C427" s="278" t="s">
        <v>166</v>
      </c>
      <c r="D427" s="369" t="s">
        <v>236</v>
      </c>
      <c r="E427" s="278" t="s">
        <v>166</v>
      </c>
      <c r="F427" s="370" t="s">
        <v>32</v>
      </c>
    </row>
    <row r="428" spans="1:10" ht="20.149999999999999" hidden="1" customHeight="1" x14ac:dyDescent="0.3">
      <c r="A428" s="368" t="s">
        <v>237</v>
      </c>
      <c r="B428" s="371">
        <f>G321</f>
        <v>0</v>
      </c>
      <c r="D428" s="371">
        <f>H321</f>
        <v>0</v>
      </c>
      <c r="F428" s="371">
        <f>D428+B428</f>
        <v>0</v>
      </c>
    </row>
    <row r="429" spans="1:10" ht="20.149999999999999" hidden="1" customHeight="1" x14ac:dyDescent="0.3">
      <c r="A429" s="368" t="s">
        <v>238</v>
      </c>
      <c r="B429" s="371">
        <f>G323</f>
        <v>0</v>
      </c>
      <c r="D429" s="371">
        <v>0</v>
      </c>
      <c r="F429" s="371">
        <f>D429+B429</f>
        <v>0</v>
      </c>
    </row>
    <row r="430" spans="1:10" ht="20.149999999999999" hidden="1" customHeight="1" x14ac:dyDescent="0.3">
      <c r="A430" s="367" t="s">
        <v>226</v>
      </c>
      <c r="B430" s="372">
        <f>G329</f>
        <v>0</v>
      </c>
      <c r="C430" s="263" t="str">
        <f>IF(B430=G323,"OK","NOK")</f>
        <v>OK</v>
      </c>
      <c r="D430" s="372">
        <f>D429+D428</f>
        <v>0</v>
      </c>
      <c r="E430" s="263" t="str">
        <f>IF(D430=H321,"OK","NOK")</f>
        <v>OK</v>
      </c>
      <c r="F430" s="372">
        <f>D430+B430</f>
        <v>0</v>
      </c>
      <c r="G430" s="263" t="str">
        <f>IF(F430=J323,"OK","NOK")</f>
        <v>OK</v>
      </c>
    </row>
    <row r="431" spans="1:10" ht="20.149999999999999" hidden="1" customHeight="1" x14ac:dyDescent="0.3">
      <c r="A431" s="368" t="s">
        <v>239</v>
      </c>
      <c r="B431" s="371" t="e">
        <f>#REF!</f>
        <v>#REF!</v>
      </c>
      <c r="D431" s="371" t="e">
        <f>#REF!</f>
        <v>#REF!</v>
      </c>
      <c r="F431" s="371" t="e">
        <f>#REF!</f>
        <v>#REF!</v>
      </c>
    </row>
    <row r="432" spans="1:10" ht="20.149999999999999" hidden="1" customHeight="1" x14ac:dyDescent="0.3">
      <c r="A432" s="368" t="s">
        <v>240</v>
      </c>
      <c r="B432" s="371" t="e">
        <f>#REF!</f>
        <v>#REF!</v>
      </c>
      <c r="D432" s="371" t="e">
        <f>#REF!</f>
        <v>#REF!</v>
      </c>
      <c r="F432" s="371" t="e">
        <f>#REF!</f>
        <v>#REF!</v>
      </c>
    </row>
    <row r="433" spans="1:10" ht="20.149999999999999" hidden="1" customHeight="1" x14ac:dyDescent="0.3">
      <c r="A433" s="367" t="s">
        <v>227</v>
      </c>
      <c r="B433" s="372" t="e">
        <f>#REF!</f>
        <v>#REF!</v>
      </c>
      <c r="C433" s="263" t="e">
        <f>IF(B433=#REF!,"OK","NOK")</f>
        <v>#REF!</v>
      </c>
      <c r="D433" s="372" t="e">
        <f>#REF!</f>
        <v>#REF!</v>
      </c>
      <c r="E433" s="263" t="e">
        <f>IF(D433=#REF!,"OK","NOK")</f>
        <v>#REF!</v>
      </c>
      <c r="F433" s="372" t="e">
        <f>D433+B433</f>
        <v>#REF!</v>
      </c>
      <c r="G433" s="263" t="e">
        <f>IF(F433=#REF!,"OK","NOK")</f>
        <v>#REF!</v>
      </c>
    </row>
    <row r="434" spans="1:10" ht="20.149999999999999" hidden="1" customHeight="1" x14ac:dyDescent="0.3">
      <c r="A434" s="373" t="s">
        <v>32</v>
      </c>
      <c r="B434" s="374" t="e">
        <f>SUM(B430+B433)</f>
        <v>#REF!</v>
      </c>
      <c r="C434" s="263" t="e">
        <f>IF(B434=#REF!+G329,"OK","NOK")</f>
        <v>#REF!</v>
      </c>
      <c r="D434" s="374" t="e">
        <f>SUM(D430+D433)</f>
        <v>#REF!</v>
      </c>
      <c r="E434" s="263" t="e">
        <f>IF(D434=#REF!,"OK","NOK")</f>
        <v>#REF!</v>
      </c>
      <c r="F434" s="374" t="e">
        <f>D434+B434</f>
        <v>#REF!</v>
      </c>
      <c r="G434" s="263" t="e">
        <f>IF(F434=#REF!+J329,"OK","NOK")</f>
        <v>#REF!</v>
      </c>
    </row>
    <row r="435" spans="1:10" ht="20.149999999999999" hidden="1" customHeight="1" x14ac:dyDescent="0.3">
      <c r="A435" s="383"/>
      <c r="B435" s="384"/>
      <c r="D435" s="384"/>
      <c r="F435" s="384"/>
    </row>
    <row r="436" spans="1:10" ht="11.15" customHeight="1" x14ac:dyDescent="0.3">
      <c r="A436" s="383"/>
      <c r="B436" s="384"/>
      <c r="D436" s="384"/>
      <c r="F436" s="384"/>
    </row>
    <row r="437" spans="1:10" ht="20.149999999999999" customHeight="1" x14ac:dyDescent="0.35">
      <c r="A437" s="604" t="s">
        <v>241</v>
      </c>
      <c r="B437" s="385"/>
      <c r="C437" s="265"/>
      <c r="D437" s="384"/>
      <c r="F437" s="384"/>
    </row>
    <row r="438" spans="1:10" s="284" customFormat="1" x14ac:dyDescent="0.3">
      <c r="A438" s="1074" t="s">
        <v>582</v>
      </c>
      <c r="B438" s="1075"/>
      <c r="D438" s="386"/>
      <c r="F438" s="386"/>
    </row>
    <row r="439" spans="1:10" s="284" customFormat="1" ht="20.149999999999999" customHeight="1" x14ac:dyDescent="0.3">
      <c r="A439" s="605"/>
      <c r="B439" s="274"/>
      <c r="C439" s="1229" t="s">
        <v>416</v>
      </c>
      <c r="D439" s="1229"/>
      <c r="E439" s="1229"/>
      <c r="F439" s="387"/>
    </row>
    <row r="440" spans="1:10" s="284" customFormat="1" ht="42" x14ac:dyDescent="0.3">
      <c r="A440" s="1076"/>
      <c r="B440" s="728" t="s">
        <v>242</v>
      </c>
      <c r="C440" s="728" t="s">
        <v>421</v>
      </c>
      <c r="D440" s="1077" t="s">
        <v>422</v>
      </c>
      <c r="E440" s="1078" t="s">
        <v>243</v>
      </c>
      <c r="F440" s="387"/>
    </row>
    <row r="441" spans="1:10" s="284" customFormat="1" x14ac:dyDescent="0.3">
      <c r="A441" s="1079" t="s">
        <v>584</v>
      </c>
      <c r="B441" s="606">
        <f>SUMIF($D$147:$D$396,A441,$K$147:$K$396)</f>
        <v>0</v>
      </c>
      <c r="C441" s="606">
        <f>SUMIF($D$148:$D$396,A441,$M$148:$M$396)</f>
        <v>0</v>
      </c>
      <c r="D441" s="703">
        <f ca="1">SUMIF($D$271:$D$388,A441,$M$271:$M$385)</f>
        <v>0</v>
      </c>
      <c r="E441" s="1080">
        <f>SUMIFS($M$147:$M$396,$L$147:$L$396,"Charge à décaisser",$D$147:$D$396,"Dirigeant.e")</f>
        <v>0</v>
      </c>
      <c r="F441" s="388"/>
    </row>
    <row r="442" spans="1:10" s="284" customFormat="1" x14ac:dyDescent="0.3">
      <c r="A442" s="1079" t="s">
        <v>475</v>
      </c>
      <c r="B442" s="606">
        <f>SUMIF($D$147:$D$396,A442,$K$147:$K$396)</f>
        <v>0</v>
      </c>
      <c r="C442" s="606">
        <f>SUMIF($D$148:$D$396,A442,$M$148:$M$396)</f>
        <v>0</v>
      </c>
      <c r="D442" s="703">
        <f ca="1">SUMIF($D$271:$D$388,A442,$M$271:$M$385)</f>
        <v>0</v>
      </c>
      <c r="E442" s="1080">
        <f>SUMIFS($M$147:$M$396,$L$147:$L$396,"Charge à décaisser",$D$147:$D$396,"Employé.e")</f>
        <v>0</v>
      </c>
      <c r="F442" s="388"/>
    </row>
    <row r="443" spans="1:10" s="284" customFormat="1" x14ac:dyDescent="0.3">
      <c r="A443" s="1079" t="s">
        <v>474</v>
      </c>
      <c r="B443" s="606">
        <f>SUMIF($D$147:$D$396,A443,$K$147:$K$396)</f>
        <v>0</v>
      </c>
      <c r="C443" s="606">
        <f>SUMIF($D$148:$D$396,A443,$M$148:$M$396)</f>
        <v>0</v>
      </c>
      <c r="D443" s="703">
        <f ca="1">SUMIF($D$271:$D$388,A443,$M$271:$M$385)</f>
        <v>0</v>
      </c>
      <c r="E443" s="1080">
        <f>SUMIFS($M$147:$M$396,$L$147:$L$396,"Charge à décaisser",$D$147:$D$396,"Indépendant.e")</f>
        <v>0</v>
      </c>
      <c r="F443" s="388"/>
    </row>
    <row r="444" spans="1:10" s="284" customFormat="1" x14ac:dyDescent="0.3">
      <c r="A444" s="1081" t="s">
        <v>247</v>
      </c>
      <c r="B444" s="704">
        <f>SUM(B441:B443)</f>
        <v>0</v>
      </c>
      <c r="C444" s="704">
        <f>SUM(C441:C443)</f>
        <v>0</v>
      </c>
      <c r="D444" s="705">
        <f ca="1">D443+D442+D441</f>
        <v>0</v>
      </c>
      <c r="E444" s="1082">
        <f>E443+E442+E441</f>
        <v>0</v>
      </c>
      <c r="F444" s="388"/>
    </row>
    <row r="445" spans="1:10" s="284" customFormat="1" x14ac:dyDescent="0.3">
      <c r="A445" s="1079" t="s">
        <v>583</v>
      </c>
      <c r="B445" s="606">
        <f>K261+K385</f>
        <v>0</v>
      </c>
      <c r="C445" s="606">
        <f>M261+M385</f>
        <v>0</v>
      </c>
      <c r="D445" s="703">
        <f>M385</f>
        <v>0</v>
      </c>
      <c r="E445" s="1080">
        <f>M385</f>
        <v>0</v>
      </c>
      <c r="F445" s="388"/>
    </row>
    <row r="446" spans="1:10" s="545" customFormat="1" ht="15.5" x14ac:dyDescent="0.35">
      <c r="A446" s="1083" t="s">
        <v>163</v>
      </c>
      <c r="B446" s="607">
        <f>K390+K266</f>
        <v>0</v>
      </c>
      <c r="C446" s="607" t="e">
        <f>E410</f>
        <v>#DIV/0!</v>
      </c>
      <c r="D446" s="608">
        <f>M390</f>
        <v>0</v>
      </c>
      <c r="E446" s="1084">
        <f>M390</f>
        <v>0</v>
      </c>
      <c r="F446" s="544"/>
      <c r="G446" s="544"/>
      <c r="H446" s="544"/>
      <c r="I446" s="544"/>
      <c r="J446" s="544"/>
    </row>
    <row r="447" spans="1:10" s="545" customFormat="1" ht="15.5" x14ac:dyDescent="0.35">
      <c r="A447" s="1083" t="s">
        <v>164</v>
      </c>
      <c r="B447" s="607">
        <f>K391</f>
        <v>0</v>
      </c>
      <c r="C447" s="607" t="e">
        <f>E413</f>
        <v>#DIV/0!</v>
      </c>
      <c r="D447" s="608" t="e">
        <f>E413</f>
        <v>#DIV/0!</v>
      </c>
      <c r="E447" s="1084" t="e">
        <f>E413</f>
        <v>#DIV/0!</v>
      </c>
      <c r="F447" s="544"/>
      <c r="G447" s="544"/>
      <c r="H447" s="544"/>
      <c r="I447" s="544"/>
      <c r="J447" s="544"/>
    </row>
    <row r="448" spans="1:10" s="545" customFormat="1" ht="15.5" x14ac:dyDescent="0.35">
      <c r="A448" s="1083" t="s">
        <v>167</v>
      </c>
      <c r="B448" s="607">
        <f>K267+K392</f>
        <v>0</v>
      </c>
      <c r="C448" s="607">
        <f>H392+H267</f>
        <v>0</v>
      </c>
      <c r="D448" s="608">
        <f>H392</f>
        <v>0</v>
      </c>
      <c r="E448" s="1084">
        <f>M392</f>
        <v>0</v>
      </c>
      <c r="F448" s="544"/>
      <c r="G448" s="544"/>
      <c r="H448" s="544"/>
      <c r="I448" s="544"/>
      <c r="J448" s="544"/>
    </row>
    <row r="449" spans="1:10" s="545" customFormat="1" ht="15.5" x14ac:dyDescent="0.35">
      <c r="A449" s="701" t="s">
        <v>248</v>
      </c>
      <c r="B449" s="702">
        <f>SUM(B444:B448)</f>
        <v>0</v>
      </c>
      <c r="C449" s="702" t="e">
        <f>SUM(C444:C448)</f>
        <v>#DIV/0!</v>
      </c>
      <c r="D449" s="702" t="e">
        <f ca="1">SUM(D444:D448)</f>
        <v>#DIV/0!</v>
      </c>
      <c r="E449" s="702" t="e">
        <f>SUM(E444:E448)</f>
        <v>#DIV/0!</v>
      </c>
      <c r="F449" s="544"/>
      <c r="G449" s="544"/>
      <c r="H449" s="544"/>
      <c r="I449" s="544"/>
      <c r="J449" s="544"/>
    </row>
    <row r="450" spans="1:10" ht="20.149999999999999" hidden="1" customHeight="1" x14ac:dyDescent="0.35">
      <c r="A450" s="472" t="s">
        <v>223</v>
      </c>
      <c r="B450" s="474">
        <f>SUMIF($K$146:$K$396,A450,$G$146:$G$396)</f>
        <v>0</v>
      </c>
      <c r="C450" s="546"/>
      <c r="D450" s="546"/>
      <c r="F450" s="315"/>
      <c r="G450" s="315"/>
    </row>
    <row r="451" spans="1:10" ht="20.149999999999999" hidden="1" customHeight="1" x14ac:dyDescent="0.35">
      <c r="A451" s="473" t="s">
        <v>32</v>
      </c>
      <c r="B451" s="475">
        <f>SUM(B450:B450)</f>
        <v>0</v>
      </c>
      <c r="C451" s="547"/>
      <c r="D451" s="547"/>
      <c r="F451" s="315"/>
      <c r="G451" s="315"/>
    </row>
    <row r="452" spans="1:10" ht="20.149999999999999" hidden="1" customHeight="1" x14ac:dyDescent="0.35">
      <c r="A452" s="389"/>
      <c r="B452" s="389"/>
      <c r="C452" s="389"/>
      <c r="D452" s="389"/>
      <c r="F452" s="315"/>
      <c r="G452" s="315"/>
    </row>
    <row r="453" spans="1:10" ht="20.149999999999999" hidden="1" customHeight="1" x14ac:dyDescent="0.35">
      <c r="A453" s="389" t="s">
        <v>249</v>
      </c>
      <c r="B453" s="288" t="e">
        <f>IF(D453=D451,"OK","Statut des dépenses à vérifier")</f>
        <v>#REF!</v>
      </c>
      <c r="D453" s="541" t="e">
        <f>#REF!+G329+#REF!+#REF!</f>
        <v>#REF!</v>
      </c>
      <c r="F453" s="315"/>
      <c r="G453" s="315"/>
    </row>
    <row r="454" spans="1:10" ht="20.149999999999999" hidden="1" customHeight="1" x14ac:dyDescent="0.35">
      <c r="A454" s="389"/>
      <c r="B454" s="288"/>
      <c r="D454" s="390"/>
      <c r="F454" s="315"/>
      <c r="G454" s="315"/>
    </row>
    <row r="455" spans="1:10" ht="20.149999999999999" hidden="1" customHeight="1" x14ac:dyDescent="0.35">
      <c r="A455" s="389" t="s">
        <v>250</v>
      </c>
      <c r="B455" s="427" t="e">
        <f>#REF!-#REF!</f>
        <v>#REF!</v>
      </c>
      <c r="D455" s="390"/>
      <c r="F455" s="315"/>
      <c r="G455" s="315"/>
    </row>
    <row r="456" spans="1:10" ht="20.149999999999999" hidden="1" customHeight="1" x14ac:dyDescent="0.35">
      <c r="A456" s="389" t="s">
        <v>251</v>
      </c>
      <c r="B456" s="477">
        <f>SUMIFS($G$340:$G$396,$F$340:$F$396,C456,$K$340:$K$396,#REF!)</f>
        <v>0</v>
      </c>
      <c r="C456" s="263" t="s">
        <v>252</v>
      </c>
      <c r="D456" s="516" t="s">
        <v>253</v>
      </c>
      <c r="F456" s="315"/>
      <c r="G456" s="315"/>
    </row>
    <row r="457" spans="1:10" ht="20.149999999999999" hidden="1" customHeight="1" x14ac:dyDescent="0.35">
      <c r="A457" s="428" t="s">
        <v>254</v>
      </c>
      <c r="B457" s="477">
        <f>SUMIFS($G$340:$G$396,$F$340:$F$396,C457,$K$340:$K$396,#REF!)</f>
        <v>0</v>
      </c>
      <c r="C457" s="306" t="s">
        <v>245</v>
      </c>
      <c r="D457" s="390"/>
      <c r="F457" s="315"/>
      <c r="G457" s="315"/>
    </row>
    <row r="458" spans="1:10" ht="20.149999999999999" hidden="1" customHeight="1" x14ac:dyDescent="0.35">
      <c r="A458" s="428" t="s">
        <v>255</v>
      </c>
      <c r="B458" s="477">
        <f>SUMIFS($G$340:$G$396,$F$340:$F$396,C458,$K$340:$K$396,#REF!)</f>
        <v>0</v>
      </c>
      <c r="C458" s="306" t="s">
        <v>246</v>
      </c>
      <c r="D458" s="349"/>
      <c r="E458" s="315"/>
      <c r="F458" s="315"/>
      <c r="G458" s="315"/>
    </row>
    <row r="459" spans="1:10" ht="20.149999999999999" hidden="1" customHeight="1" x14ac:dyDescent="0.35">
      <c r="A459" s="428"/>
      <c r="B459" s="476"/>
      <c r="C459" s="306"/>
      <c r="D459" s="349"/>
      <c r="E459" s="315"/>
      <c r="F459" s="315"/>
      <c r="G459" s="315"/>
    </row>
    <row r="460" spans="1:10" ht="20.149999999999999" customHeight="1" x14ac:dyDescent="0.35">
      <c r="A460" s="428"/>
      <c r="B460" s="476"/>
      <c r="C460" s="306"/>
      <c r="D460" s="349"/>
      <c r="E460" s="315"/>
      <c r="F460" s="315"/>
      <c r="G460" s="315"/>
    </row>
    <row r="461" spans="1:10" ht="20.149999999999999" customHeight="1" x14ac:dyDescent="0.35">
      <c r="A461" s="391" t="s">
        <v>256</v>
      </c>
      <c r="B461" s="392"/>
      <c r="C461" s="349"/>
      <c r="D461" s="349"/>
      <c r="E461" s="315"/>
      <c r="F461" s="315"/>
      <c r="G461" s="315"/>
    </row>
    <row r="462" spans="1:10" ht="20.149999999999999" customHeight="1" x14ac:dyDescent="0.35">
      <c r="A462" s="335"/>
      <c r="B462" s="349"/>
      <c r="C462" s="349"/>
      <c r="D462" s="349"/>
      <c r="E462" s="315"/>
      <c r="F462" s="315"/>
      <c r="G462" s="315"/>
    </row>
    <row r="463" spans="1:10" s="315" customFormat="1" ht="20.149999999999999" customHeight="1" x14ac:dyDescent="0.35">
      <c r="A463" s="1089" t="s">
        <v>257</v>
      </c>
      <c r="B463" s="1091">
        <f>B35</f>
        <v>0</v>
      </c>
      <c r="D463" s="332"/>
    </row>
    <row r="464" spans="1:10" s="315" customFormat="1" ht="20.149999999999999" customHeight="1" x14ac:dyDescent="0.35">
      <c r="A464" s="1089" t="s">
        <v>258</v>
      </c>
      <c r="B464" s="1090">
        <v>10000</v>
      </c>
      <c r="D464" s="332"/>
    </row>
    <row r="465" spans="1:10" s="315" customFormat="1" ht="20.149999999999999" customHeight="1" x14ac:dyDescent="0.35">
      <c r="A465" s="289"/>
      <c r="B465" s="366"/>
      <c r="D465" s="332"/>
    </row>
    <row r="466" spans="1:10" ht="20.149999999999999" customHeight="1" x14ac:dyDescent="0.3">
      <c r="B466" s="395" t="s">
        <v>259</v>
      </c>
      <c r="C466" s="278" t="s">
        <v>260</v>
      </c>
    </row>
    <row r="467" spans="1:10" ht="20.149999999999999" customHeight="1" x14ac:dyDescent="0.3">
      <c r="A467" s="582" t="s">
        <v>261</v>
      </c>
      <c r="B467" s="1092" t="e">
        <f>E416/B463</f>
        <v>#DIV/0!</v>
      </c>
      <c r="C467" s="1093" t="e">
        <f>E416/B464</f>
        <v>#DIV/0!</v>
      </c>
    </row>
    <row r="468" spans="1:10" ht="20.149999999999999" customHeight="1" x14ac:dyDescent="0.3">
      <c r="A468" s="582" t="s">
        <v>585</v>
      </c>
      <c r="B468" s="1092" t="e">
        <f>(E408+E410)/B463</f>
        <v>#DIV/0!</v>
      </c>
      <c r="C468" s="1093" t="e">
        <f>(E408+E410)/B464</f>
        <v>#DIV/0!</v>
      </c>
    </row>
    <row r="469" spans="1:10" ht="20.149999999999999" customHeight="1" x14ac:dyDescent="0.3">
      <c r="A469" s="582" t="s">
        <v>262</v>
      </c>
      <c r="B469" s="1092" t="e">
        <f>(E444+E448)/B463</f>
        <v>#DIV/0!</v>
      </c>
      <c r="C469" s="1093">
        <f>(E444+E448)/B464</f>
        <v>0</v>
      </c>
      <c r="D469" s="263" t="s">
        <v>417</v>
      </c>
    </row>
    <row r="470" spans="1:10" ht="20.149999999999999" customHeight="1" x14ac:dyDescent="0.3">
      <c r="B470" s="396"/>
      <c r="C470" s="396"/>
    </row>
    <row r="471" spans="1:10" ht="20.149999999999999" customHeight="1" x14ac:dyDescent="0.35">
      <c r="A471" s="413" t="s">
        <v>263</v>
      </c>
      <c r="B471" s="356"/>
      <c r="C471" s="412"/>
    </row>
    <row r="472" spans="1:10" ht="62.5" customHeight="1" x14ac:dyDescent="0.3">
      <c r="A472" s="414"/>
      <c r="B472" s="415"/>
      <c r="C472" s="416"/>
    </row>
    <row r="473" spans="1:10" ht="20.149999999999999" customHeight="1" x14ac:dyDescent="0.3">
      <c r="A473" s="423"/>
      <c r="B473" s="423"/>
      <c r="C473" s="423"/>
    </row>
    <row r="474" spans="1:10" ht="20.149999999999999" customHeight="1" x14ac:dyDescent="0.3">
      <c r="A474" s="298"/>
      <c r="B474" s="298"/>
      <c r="C474" s="298"/>
    </row>
    <row r="475" spans="1:10" ht="20.149999999999999" customHeight="1" x14ac:dyDescent="0.35">
      <c r="A475" s="335"/>
      <c r="B475" s="315"/>
    </row>
    <row r="476" spans="1:10" ht="20" x14ac:dyDescent="0.4">
      <c r="A476" s="567" t="s">
        <v>264</v>
      </c>
      <c r="B476" s="566" t="s">
        <v>423</v>
      </c>
      <c r="C476" s="566"/>
      <c r="D476" s="566"/>
      <c r="E476" s="565"/>
      <c r="F476" s="565"/>
      <c r="G476" s="565"/>
      <c r="H476" s="565"/>
      <c r="I476" s="565"/>
      <c r="J476" s="565"/>
    </row>
    <row r="477" spans="1:10" ht="20.149999999999999" customHeight="1" thickBot="1" x14ac:dyDescent="0.35"/>
    <row r="478" spans="1:10" ht="20.149999999999999" customHeight="1" thickBot="1" x14ac:dyDescent="0.35">
      <c r="A478" s="577" t="s">
        <v>265</v>
      </c>
      <c r="B478" s="575"/>
      <c r="C478" s="575"/>
    </row>
    <row r="479" spans="1:10" ht="20.149999999999999" customHeight="1" x14ac:dyDescent="0.3">
      <c r="A479" s="568" t="s">
        <v>266</v>
      </c>
      <c r="B479" s="552"/>
      <c r="C479" s="580">
        <f>'FICHE 5- Estimation des ventes'!B16</f>
        <v>0</v>
      </c>
    </row>
    <row r="480" spans="1:10" ht="20.149999999999999" customHeight="1" x14ac:dyDescent="0.35">
      <c r="A480" s="556" t="s">
        <v>267</v>
      </c>
      <c r="B480" s="620">
        <v>0.2</v>
      </c>
      <c r="C480" s="581">
        <f>(C479*$B$480)*-1</f>
        <v>0</v>
      </c>
      <c r="F480"/>
    </row>
    <row r="481" spans="1:9" ht="20.149999999999999" customHeight="1" thickBot="1" x14ac:dyDescent="0.4">
      <c r="A481" s="556" t="s">
        <v>268</v>
      </c>
      <c r="B481" s="620">
        <v>0.3</v>
      </c>
      <c r="C481" s="581">
        <f>(C479+C480)*$B$481*-1</f>
        <v>0</v>
      </c>
      <c r="F481"/>
      <c r="G481" s="241"/>
      <c r="H481" s="535"/>
      <c r="I481" s="535"/>
    </row>
    <row r="482" spans="1:9" ht="20.149999999999999" customHeight="1" thickBot="1" x14ac:dyDescent="0.4">
      <c r="A482" s="557" t="s">
        <v>269</v>
      </c>
      <c r="B482" s="569"/>
      <c r="C482" s="569">
        <f>SUM(C479:C481)</f>
        <v>0</v>
      </c>
      <c r="G482" s="548"/>
      <c r="H482" s="535"/>
      <c r="I482" s="535"/>
    </row>
    <row r="483" spans="1:9" ht="20.149999999999999" customHeight="1" thickBot="1" x14ac:dyDescent="0.4">
      <c r="A483" s="561"/>
      <c r="B483" s="561"/>
      <c r="C483" s="562"/>
      <c r="G483" s="548"/>
      <c r="H483" s="535"/>
      <c r="I483" s="535"/>
    </row>
    <row r="484" spans="1:9" ht="20.149999999999999" customHeight="1" thickBot="1" x14ac:dyDescent="0.35">
      <c r="A484" s="577" t="s">
        <v>270</v>
      </c>
      <c r="B484" s="622" t="str">
        <f>C107</f>
        <v>Montant apporté</v>
      </c>
      <c r="C484" s="577" t="s">
        <v>271</v>
      </c>
      <c r="D484" s="622" t="s">
        <v>272</v>
      </c>
      <c r="E484" s="577" t="s">
        <v>273</v>
      </c>
      <c r="F484" s="622" t="s">
        <v>274</v>
      </c>
      <c r="G484" s="577" t="s">
        <v>275</v>
      </c>
      <c r="H484" s="281"/>
      <c r="I484" s="281"/>
    </row>
    <row r="485" spans="1:9" ht="20.149999999999999" customHeight="1" x14ac:dyDescent="0.3">
      <c r="A485" s="616" t="s">
        <v>276</v>
      </c>
      <c r="B485" s="617">
        <f>C109</f>
        <v>0</v>
      </c>
      <c r="C485" s="574" t="e">
        <f t="shared" ref="C485:C494" si="28">B485/$B$494</f>
        <v>#DIV/0!</v>
      </c>
      <c r="D485" s="617">
        <f>B485</f>
        <v>0</v>
      </c>
      <c r="E485" s="620">
        <v>0.9</v>
      </c>
      <c r="F485" s="573" t="e">
        <f>C485</f>
        <v>#DIV/0!</v>
      </c>
      <c r="G485" s="573" t="e">
        <f>F485</f>
        <v>#DIV/0!</v>
      </c>
      <c r="H485" s="623"/>
      <c r="I485" s="623"/>
    </row>
    <row r="486" spans="1:9" ht="20.149999999999999" customHeight="1" x14ac:dyDescent="0.3">
      <c r="A486" s="616" t="str">
        <f>A115</f>
        <v>Wallimage</v>
      </c>
      <c r="B486" s="617">
        <f>B464</f>
        <v>10000</v>
      </c>
      <c r="C486" s="574" t="e">
        <f t="shared" si="28"/>
        <v>#DIV/0!</v>
      </c>
      <c r="D486" s="574" t="s">
        <v>277</v>
      </c>
      <c r="E486" s="573" t="e">
        <f>B486/($B$494-$B$485)*(100%-$E$485)</f>
        <v>#DIV/0!</v>
      </c>
      <c r="F486" s="621" t="e">
        <f>C486</f>
        <v>#DIV/0!</v>
      </c>
      <c r="G486" s="621">
        <v>0.05</v>
      </c>
      <c r="H486" s="623"/>
      <c r="I486" s="623"/>
    </row>
    <row r="487" spans="1:9" ht="20.149999999999999" customHeight="1" x14ac:dyDescent="0.3">
      <c r="A487" s="618">
        <f>A108</f>
        <v>0</v>
      </c>
      <c r="B487" s="619">
        <f>C108</f>
        <v>0</v>
      </c>
      <c r="C487" s="573" t="e">
        <f t="shared" si="28"/>
        <v>#DIV/0!</v>
      </c>
      <c r="D487" s="573" t="s">
        <v>277</v>
      </c>
      <c r="E487" s="573" t="e">
        <f>B487/(B494-B485)*(100%-E485)</f>
        <v>#DIV/0!</v>
      </c>
      <c r="F487" s="573" t="e">
        <f>100%-F485-F486-F488-F489-F490-F491-F492-F493</f>
        <v>#DIV/0!</v>
      </c>
      <c r="G487" s="573" t="e">
        <f>100%-G485-G488-G489-G490-G491-G492-G486-G493</f>
        <v>#DIV/0!</v>
      </c>
      <c r="H487" s="623"/>
      <c r="I487" s="623"/>
    </row>
    <row r="488" spans="1:9" ht="20.149999999999999" customHeight="1" x14ac:dyDescent="0.3">
      <c r="A488" s="616">
        <f>A110</f>
        <v>0</v>
      </c>
      <c r="B488" s="617">
        <f>C110</f>
        <v>0</v>
      </c>
      <c r="C488" s="574" t="e">
        <f t="shared" si="28"/>
        <v>#DIV/0!</v>
      </c>
      <c r="D488" s="574" t="s">
        <v>277</v>
      </c>
      <c r="E488" s="573" t="e">
        <f t="shared" ref="E488:E493" si="29">B488/($B$494-$B$485)*(100%-$E$485)</f>
        <v>#DIV/0!</v>
      </c>
      <c r="F488" s="573" t="e">
        <f t="shared" ref="F488:F493" si="30">C488</f>
        <v>#DIV/0!</v>
      </c>
      <c r="G488" s="573">
        <v>0</v>
      </c>
      <c r="H488" s="623"/>
      <c r="I488" s="623"/>
    </row>
    <row r="489" spans="1:9" ht="20.149999999999999" customHeight="1" x14ac:dyDescent="0.3">
      <c r="A489" s="616" t="s">
        <v>278</v>
      </c>
      <c r="B489" s="617">
        <f>C111</f>
        <v>0</v>
      </c>
      <c r="C489" s="574" t="e">
        <f t="shared" si="28"/>
        <v>#DIV/0!</v>
      </c>
      <c r="D489" s="574" t="s">
        <v>277</v>
      </c>
      <c r="E489" s="573" t="e">
        <f t="shared" si="29"/>
        <v>#DIV/0!</v>
      </c>
      <c r="F489" s="573" t="e">
        <f t="shared" si="30"/>
        <v>#DIV/0!</v>
      </c>
      <c r="G489" s="573" t="e">
        <f>E489</f>
        <v>#DIV/0!</v>
      </c>
      <c r="H489" s="623"/>
      <c r="I489" s="623"/>
    </row>
    <row r="490" spans="1:9" ht="20.149999999999999" customHeight="1" x14ac:dyDescent="0.3">
      <c r="A490" s="616">
        <f>A112</f>
        <v>0</v>
      </c>
      <c r="B490" s="617">
        <f>C112</f>
        <v>0</v>
      </c>
      <c r="C490" s="574" t="e">
        <f t="shared" si="28"/>
        <v>#DIV/0!</v>
      </c>
      <c r="D490" s="574" t="s">
        <v>277</v>
      </c>
      <c r="E490" s="573" t="e">
        <f t="shared" si="29"/>
        <v>#DIV/0!</v>
      </c>
      <c r="F490" s="573" t="e">
        <f t="shared" si="30"/>
        <v>#DIV/0!</v>
      </c>
      <c r="G490" s="573" t="e">
        <f>E490</f>
        <v>#DIV/0!</v>
      </c>
      <c r="H490" s="623"/>
      <c r="I490" s="623"/>
    </row>
    <row r="491" spans="1:9" ht="20.149999999999999" customHeight="1" x14ac:dyDescent="0.3">
      <c r="A491" s="616">
        <f>A113</f>
        <v>0</v>
      </c>
      <c r="B491" s="617">
        <f>C113</f>
        <v>0</v>
      </c>
      <c r="C491" s="574" t="e">
        <f t="shared" si="28"/>
        <v>#DIV/0!</v>
      </c>
      <c r="D491" s="574" t="s">
        <v>277</v>
      </c>
      <c r="E491" s="573" t="e">
        <f t="shared" si="29"/>
        <v>#DIV/0!</v>
      </c>
      <c r="F491" s="573" t="e">
        <f t="shared" si="30"/>
        <v>#DIV/0!</v>
      </c>
      <c r="G491" s="573" t="e">
        <f>E491</f>
        <v>#DIV/0!</v>
      </c>
      <c r="H491" s="623"/>
      <c r="I491" s="623"/>
    </row>
    <row r="492" spans="1:9" ht="20.149999999999999" customHeight="1" x14ac:dyDescent="0.3">
      <c r="A492" s="616">
        <f>A114</f>
        <v>0</v>
      </c>
      <c r="B492" s="617">
        <f>C114</f>
        <v>0</v>
      </c>
      <c r="C492" s="574" t="e">
        <f t="shared" si="28"/>
        <v>#DIV/0!</v>
      </c>
      <c r="D492" s="574" t="s">
        <v>277</v>
      </c>
      <c r="E492" s="573" t="e">
        <f t="shared" si="29"/>
        <v>#DIV/0!</v>
      </c>
      <c r="F492" s="573" t="e">
        <f t="shared" si="30"/>
        <v>#DIV/0!</v>
      </c>
      <c r="G492" s="573" t="e">
        <f>E492</f>
        <v>#DIV/0!</v>
      </c>
      <c r="H492" s="623"/>
      <c r="I492" s="623"/>
    </row>
    <row r="493" spans="1:9" ht="20.149999999999999" customHeight="1" thickBot="1" x14ac:dyDescent="0.35">
      <c r="A493" s="696" t="s">
        <v>279</v>
      </c>
      <c r="B493" s="697">
        <f>B463-B464</f>
        <v>-10000</v>
      </c>
      <c r="C493" s="574" t="e">
        <f t="shared" si="28"/>
        <v>#DIV/0!</v>
      </c>
      <c r="D493" s="574" t="s">
        <v>277</v>
      </c>
      <c r="E493" s="573" t="e">
        <f t="shared" si="29"/>
        <v>#DIV/0!</v>
      </c>
      <c r="F493" s="573" t="e">
        <f t="shared" si="30"/>
        <v>#DIV/0!</v>
      </c>
      <c r="G493" s="573" t="e">
        <f>E493</f>
        <v>#DIV/0!</v>
      </c>
      <c r="H493" s="623"/>
      <c r="I493" s="623"/>
    </row>
    <row r="494" spans="1:9" ht="20.149999999999999" customHeight="1" thickBot="1" x14ac:dyDescent="0.35">
      <c r="A494" s="557" t="str">
        <f>A116</f>
        <v>TOTAL</v>
      </c>
      <c r="B494" s="569">
        <f>SUM(B485:B493)</f>
        <v>0</v>
      </c>
      <c r="C494" s="622" t="e">
        <f t="shared" si="28"/>
        <v>#DIV/0!</v>
      </c>
      <c r="D494" s="622"/>
      <c r="E494" s="622" t="e">
        <f>SUM(E485:E493)</f>
        <v>#DIV/0!</v>
      </c>
      <c r="F494" s="622" t="e">
        <f>SUM(F485:F493)</f>
        <v>#DIV/0!</v>
      </c>
      <c r="G494" s="622" t="e">
        <f>SUM(G485:G493)</f>
        <v>#DIV/0!</v>
      </c>
      <c r="H494" s="554"/>
      <c r="I494" s="554"/>
    </row>
    <row r="495" spans="1:9" ht="20.149999999999999" customHeight="1" x14ac:dyDescent="0.3">
      <c r="A495" s="570"/>
      <c r="B495" s="553"/>
      <c r="C495" s="571"/>
      <c r="D495" s="572"/>
      <c r="E495" s="555"/>
    </row>
    <row r="496" spans="1:9" ht="20.149999999999999" customHeight="1" thickBot="1" x14ac:dyDescent="0.35">
      <c r="A496" s="570"/>
      <c r="B496" s="553"/>
      <c r="C496" s="613"/>
      <c r="D496" s="572"/>
      <c r="E496" s="555"/>
    </row>
    <row r="497" spans="1:12" ht="20.149999999999999" customHeight="1" thickBot="1" x14ac:dyDescent="0.35">
      <c r="A497" s="628" t="s">
        <v>280</v>
      </c>
      <c r="B497" s="629"/>
      <c r="C497" s="613"/>
      <c r="D497" s="558"/>
      <c r="E497" s="559"/>
      <c r="G497" s="570"/>
      <c r="H497" s="576"/>
      <c r="I497" s="576"/>
      <c r="J497" s="576"/>
    </row>
    <row r="498" spans="1:12" ht="20.149999999999999" customHeight="1" x14ac:dyDescent="0.3">
      <c r="A498" s="631" t="s">
        <v>281</v>
      </c>
      <c r="B498" s="632">
        <f>D485</f>
        <v>0</v>
      </c>
      <c r="C498" s="613"/>
      <c r="D498" s="553"/>
      <c r="E498" s="504"/>
      <c r="G498" s="295"/>
      <c r="H498" s="625"/>
      <c r="I498" s="625"/>
      <c r="J498" s="612"/>
    </row>
    <row r="499" spans="1:12" ht="20.149999999999999" customHeight="1" x14ac:dyDescent="0.3">
      <c r="A499" s="633" t="s">
        <v>282</v>
      </c>
      <c r="B499" s="634">
        <v>100000</v>
      </c>
      <c r="C499" s="613"/>
      <c r="D499" s="553"/>
      <c r="E499" s="504"/>
      <c r="F499" s="353"/>
      <c r="G499" s="295"/>
      <c r="H499" s="626"/>
      <c r="I499" s="626"/>
      <c r="J499" s="627"/>
      <c r="K499" s="353"/>
    </row>
    <row r="500" spans="1:12" ht="20.149999999999999" customHeight="1" x14ac:dyDescent="0.3">
      <c r="A500" s="633" t="s">
        <v>424</v>
      </c>
      <c r="B500" s="635">
        <v>0.25</v>
      </c>
      <c r="C500" s="613"/>
      <c r="D500" s="553"/>
      <c r="E500" s="504"/>
      <c r="F500" s="353"/>
      <c r="G500" s="295"/>
      <c r="H500" s="626"/>
      <c r="I500" s="626"/>
      <c r="J500" s="627"/>
      <c r="K500" s="353"/>
    </row>
    <row r="501" spans="1:12" ht="20.149999999999999" customHeight="1" x14ac:dyDescent="0.3">
      <c r="A501" s="636" t="s">
        <v>425</v>
      </c>
      <c r="B501" s="637">
        <f>(B498+B499)/(1-B500)/E485</f>
        <v>148148.14814814815</v>
      </c>
      <c r="C501" s="613"/>
      <c r="D501" s="553"/>
      <c r="E501" s="504"/>
      <c r="G501" s="561"/>
      <c r="H501" s="561"/>
      <c r="I501" s="561"/>
      <c r="J501" s="562"/>
    </row>
    <row r="502" spans="1:12" ht="20.149999999999999" customHeight="1" x14ac:dyDescent="0.3">
      <c r="A502" s="636" t="s">
        <v>283</v>
      </c>
      <c r="B502" s="644" t="e">
        <f>B501/C482</f>
        <v>#DIV/0!</v>
      </c>
      <c r="C502" s="612"/>
      <c r="D502" s="553"/>
      <c r="G502" s="381"/>
      <c r="J502" s="353"/>
      <c r="K502" s="585"/>
      <c r="L502" s="585"/>
    </row>
    <row r="503" spans="1:12" ht="20.149999999999999" customHeight="1" thickBot="1" x14ac:dyDescent="0.35">
      <c r="A503" s="638" t="s">
        <v>284</v>
      </c>
      <c r="B503" s="639" t="e">
        <f>B502*C479</f>
        <v>#DIV/0!</v>
      </c>
      <c r="C503" s="612"/>
      <c r="D503" s="553"/>
      <c r="E503" s="559"/>
      <c r="J503" s="353"/>
      <c r="K503" s="585"/>
      <c r="L503" s="585"/>
    </row>
    <row r="504" spans="1:12" ht="20.149999999999999" customHeight="1" thickBot="1" x14ac:dyDescent="0.35">
      <c r="A504" s="577" t="s">
        <v>285</v>
      </c>
      <c r="B504" s="575"/>
      <c r="C504" s="612"/>
      <c r="D504" s="553"/>
      <c r="E504" s="559"/>
      <c r="J504" s="353"/>
      <c r="K504" s="585"/>
      <c r="L504" s="585"/>
    </row>
    <row r="505" spans="1:12" ht="20.149999999999999" customHeight="1" x14ac:dyDescent="0.3">
      <c r="A505" s="643" t="s">
        <v>286</v>
      </c>
      <c r="B505" s="642" t="e">
        <f>B501*(100%-B500)*E486</f>
        <v>#DIV/0!</v>
      </c>
      <c r="C505" s="613"/>
      <c r="D505" s="553"/>
      <c r="E505" s="504"/>
      <c r="G505" s="561"/>
      <c r="H505" s="561"/>
      <c r="I505" s="561"/>
      <c r="J505" s="562"/>
    </row>
    <row r="506" spans="1:12" x14ac:dyDescent="0.3">
      <c r="A506" s="640" t="s">
        <v>287</v>
      </c>
      <c r="B506" s="641" t="e">
        <f>((B486-B505)/C486)/(100%-B500)</f>
        <v>#DIV/0!</v>
      </c>
      <c r="C506" s="612"/>
      <c r="D506" s="553"/>
      <c r="E506" s="504"/>
      <c r="F506" s="309"/>
      <c r="J506" s="353"/>
    </row>
    <row r="507" spans="1:12" ht="20.149999999999999" customHeight="1" x14ac:dyDescent="0.3">
      <c r="A507" s="636" t="s">
        <v>288</v>
      </c>
      <c r="B507" s="644" t="e">
        <f>B506/C482</f>
        <v>#DIV/0!</v>
      </c>
      <c r="C507" s="612"/>
      <c r="D507" s="553"/>
      <c r="F507" s="309"/>
      <c r="J507" s="353"/>
    </row>
    <row r="508" spans="1:12" ht="20.149999999999999" customHeight="1" thickBot="1" x14ac:dyDescent="0.35">
      <c r="A508" s="638" t="s">
        <v>289</v>
      </c>
      <c r="B508" s="639" t="e">
        <f>B507*C479</f>
        <v>#DIV/0!</v>
      </c>
      <c r="C508" s="612"/>
      <c r="D508" s="553"/>
      <c r="F508" s="309"/>
      <c r="J508" s="353"/>
    </row>
    <row r="509" spans="1:12" ht="20.149999999999999" customHeight="1" thickBot="1" x14ac:dyDescent="0.35">
      <c r="A509" s="577" t="s">
        <v>290</v>
      </c>
      <c r="B509" s="575"/>
      <c r="C509" s="612"/>
      <c r="D509" s="553"/>
      <c r="F509" s="309"/>
      <c r="J509" s="353"/>
    </row>
    <row r="510" spans="1:12" ht="20.149999999999999" customHeight="1" thickBot="1" x14ac:dyDescent="0.35">
      <c r="A510" s="578" t="s">
        <v>291</v>
      </c>
      <c r="B510" s="569" t="e">
        <f>B501+B506</f>
        <v>#DIV/0!</v>
      </c>
      <c r="C510" s="612"/>
      <c r="D510" s="553"/>
      <c r="G510" s="381"/>
      <c r="J510" s="353"/>
      <c r="K510" s="585"/>
      <c r="L510" s="585"/>
    </row>
    <row r="511" spans="1:12" ht="20.149999999999999" customHeight="1" thickBot="1" x14ac:dyDescent="0.35">
      <c r="A511" s="579" t="s">
        <v>292</v>
      </c>
      <c r="B511" s="624" t="e">
        <f>B510/C482</f>
        <v>#DIV/0!</v>
      </c>
      <c r="C511" s="612"/>
      <c r="D511" s="553"/>
      <c r="G511" s="381"/>
      <c r="J511" s="353"/>
      <c r="K511" s="585"/>
      <c r="L511" s="585"/>
    </row>
    <row r="512" spans="1:12" ht="20.149999999999999" customHeight="1" thickBot="1" x14ac:dyDescent="0.35">
      <c r="A512" s="579" t="s">
        <v>293</v>
      </c>
      <c r="B512" s="569" t="e">
        <f>B511*C479</f>
        <v>#DIV/0!</v>
      </c>
      <c r="C512" s="612"/>
      <c r="D512" s="553"/>
      <c r="E512" s="559"/>
      <c r="J512" s="353"/>
      <c r="K512" s="585"/>
      <c r="L512" s="585"/>
    </row>
    <row r="513" spans="1:12" ht="20.149999999999999" customHeight="1" x14ac:dyDescent="0.35">
      <c r="C513" s="612"/>
      <c r="D513" s="559"/>
      <c r="E513" s="536"/>
      <c r="F513"/>
      <c r="K513" s="585"/>
      <c r="L513" s="585"/>
    </row>
    <row r="514" spans="1:12" ht="20.149999999999999" customHeight="1" x14ac:dyDescent="0.35">
      <c r="F514"/>
      <c r="K514" s="585"/>
      <c r="L514" s="585"/>
    </row>
    <row r="515" spans="1:12" ht="20.149999999999999" customHeight="1" thickBot="1" x14ac:dyDescent="0.35">
      <c r="C515" s="564"/>
      <c r="D515" s="1230"/>
      <c r="E515" s="1230"/>
      <c r="F515" s="1230"/>
      <c r="G515" s="1230"/>
      <c r="H515" s="1230"/>
      <c r="I515" s="1230"/>
      <c r="J515" s="1230"/>
      <c r="K515" s="585"/>
      <c r="L515" s="585"/>
    </row>
    <row r="516" spans="1:12" ht="20.149999999999999" customHeight="1" thickBot="1" x14ac:dyDescent="0.35">
      <c r="A516" s="628" t="s">
        <v>294</v>
      </c>
      <c r="B516" s="628"/>
      <c r="C516" s="628" t="s">
        <v>295</v>
      </c>
      <c r="D516" s="628" t="s">
        <v>296</v>
      </c>
      <c r="E516" s="628" t="s">
        <v>297</v>
      </c>
      <c r="F516" s="628" t="s">
        <v>298</v>
      </c>
      <c r="G516" s="558"/>
      <c r="H516" s="558"/>
      <c r="I516" s="558"/>
      <c r="J516" s="558"/>
      <c r="K516" s="585"/>
      <c r="L516" s="585"/>
    </row>
    <row r="517" spans="1:12" ht="20.149999999999999" customHeight="1" x14ac:dyDescent="0.3">
      <c r="A517" s="660" t="s">
        <v>299</v>
      </c>
      <c r="B517" s="661"/>
      <c r="C517" s="698" t="e">
        <f>B511</f>
        <v>#DIV/0!</v>
      </c>
      <c r="D517" s="698">
        <f>'FICHE 5- Estimation des ventes'!B17</f>
        <v>0</v>
      </c>
      <c r="E517" s="662">
        <v>250000</v>
      </c>
      <c r="F517" s="663">
        <v>250000</v>
      </c>
      <c r="G517" s="614"/>
      <c r="H517" s="615"/>
      <c r="I517" s="615"/>
      <c r="J517" s="615"/>
      <c r="K517" s="585"/>
      <c r="L517" s="585"/>
    </row>
    <row r="518" spans="1:12" ht="20.149999999999999" customHeight="1" x14ac:dyDescent="0.3">
      <c r="A518" s="653" t="s">
        <v>300</v>
      </c>
      <c r="B518" s="582"/>
      <c r="C518" s="630" t="e">
        <f>C517*C479</f>
        <v>#DIV/0!</v>
      </c>
      <c r="D518" s="630">
        <f>D517*C479</f>
        <v>0</v>
      </c>
      <c r="E518" s="630">
        <f>E517*C479</f>
        <v>0</v>
      </c>
      <c r="F518" s="664">
        <f>F517*C479</f>
        <v>0</v>
      </c>
      <c r="G518" s="503"/>
      <c r="H518" s="503"/>
      <c r="I518" s="503"/>
      <c r="J518" s="503"/>
      <c r="K518" s="585"/>
      <c r="L518" s="585"/>
    </row>
    <row r="519" spans="1:12" ht="20.149999999999999" customHeight="1" x14ac:dyDescent="0.3">
      <c r="A519" s="665" t="s">
        <v>267</v>
      </c>
      <c r="B519" s="658">
        <f>B480</f>
        <v>0.2</v>
      </c>
      <c r="C519" s="630" t="e">
        <f>(C518*$B$519)*-1</f>
        <v>#DIV/0!</v>
      </c>
      <c r="D519" s="630">
        <f>(D518*$B$519)*-1</f>
        <v>0</v>
      </c>
      <c r="E519" s="630">
        <f>(E518*$B$519)*-1</f>
        <v>0</v>
      </c>
      <c r="F519" s="664">
        <f t="shared" ref="F519" si="31">(F518*$B$519)*-1</f>
        <v>0</v>
      </c>
      <c r="G519" s="503"/>
      <c r="H519" s="503"/>
      <c r="I519" s="503"/>
      <c r="J519" s="503"/>
      <c r="K519" s="585"/>
      <c r="L519" s="585"/>
    </row>
    <row r="520" spans="1:12" ht="20.149999999999999" customHeight="1" x14ac:dyDescent="0.3">
      <c r="A520" s="665" t="s">
        <v>268</v>
      </c>
      <c r="B520" s="658">
        <f>B481</f>
        <v>0.3</v>
      </c>
      <c r="C520" s="630" t="e">
        <f>(C518+C519)*$B$520*-1</f>
        <v>#DIV/0!</v>
      </c>
      <c r="D520" s="630">
        <f>(D518+D519)*$B$520*-1</f>
        <v>0</v>
      </c>
      <c r="E520" s="630">
        <f t="shared" ref="E520:F520" si="32">(E518+E519)*$B$520*-1</f>
        <v>0</v>
      </c>
      <c r="F520" s="664">
        <f t="shared" si="32"/>
        <v>0</v>
      </c>
      <c r="G520" s="503"/>
      <c r="H520" s="503"/>
      <c r="I520" s="503"/>
      <c r="J520" s="503"/>
      <c r="K520" s="585"/>
      <c r="L520" s="585"/>
    </row>
    <row r="521" spans="1:12" x14ac:dyDescent="0.3">
      <c r="A521" s="666" t="s">
        <v>301</v>
      </c>
      <c r="B521" s="584"/>
      <c r="C521" s="583" t="e">
        <f>SUM(C518:C520)</f>
        <v>#DIV/0!</v>
      </c>
      <c r="D521" s="583">
        <f>D517*C482</f>
        <v>0</v>
      </c>
      <c r="E521" s="583">
        <f>E517*C482</f>
        <v>0</v>
      </c>
      <c r="F521" s="667">
        <f>F517*C482</f>
        <v>0</v>
      </c>
      <c r="G521" s="503"/>
      <c r="H521" s="503"/>
      <c r="I521" s="503"/>
      <c r="J521" s="503"/>
      <c r="K521" s="585"/>
      <c r="L521" s="585"/>
    </row>
    <row r="522" spans="1:12" x14ac:dyDescent="0.3">
      <c r="A522" s="649" t="s">
        <v>424</v>
      </c>
      <c r="B522" s="658">
        <f>B500</f>
        <v>0.25</v>
      </c>
      <c r="C522" s="630" t="e">
        <f>-C521*$B$522</f>
        <v>#DIV/0!</v>
      </c>
      <c r="D522" s="630">
        <f>-D521*$B$522</f>
        <v>0</v>
      </c>
      <c r="E522" s="630">
        <f>-E521*$B$522</f>
        <v>0</v>
      </c>
      <c r="F522" s="664">
        <f>-F521*$B$522</f>
        <v>0</v>
      </c>
      <c r="G522" s="503"/>
      <c r="H522" s="503"/>
      <c r="I522" s="503"/>
      <c r="J522" s="503"/>
      <c r="K522" s="585"/>
      <c r="L522" s="585"/>
    </row>
    <row r="523" spans="1:12" ht="14.5" thickBot="1" x14ac:dyDescent="0.35">
      <c r="A523" s="668" t="s">
        <v>302</v>
      </c>
      <c r="B523" s="669"/>
      <c r="C523" s="670" t="e">
        <f>C521+C522</f>
        <v>#DIV/0!</v>
      </c>
      <c r="D523" s="670">
        <f t="shared" ref="D523:F523" si="33">D521+D522</f>
        <v>0</v>
      </c>
      <c r="E523" s="670">
        <f t="shared" si="33"/>
        <v>0</v>
      </c>
      <c r="F523" s="671">
        <f t="shared" si="33"/>
        <v>0</v>
      </c>
      <c r="G523" s="503"/>
      <c r="H523" s="503"/>
      <c r="I523" s="503"/>
      <c r="J523" s="503"/>
      <c r="K523" s="585"/>
      <c r="L523" s="585"/>
    </row>
    <row r="524" spans="1:12" ht="20.149999999999999" customHeight="1" thickBot="1" x14ac:dyDescent="0.35">
      <c r="B524" s="672" t="s">
        <v>303</v>
      </c>
      <c r="C524" s="673">
        <f>B501*(100%-B500)</f>
        <v>111111.11111111111</v>
      </c>
      <c r="D524" s="674"/>
      <c r="E524" s="674"/>
      <c r="F524" s="674"/>
      <c r="G524" s="503"/>
      <c r="H524" s="503"/>
      <c r="I524" s="503"/>
      <c r="J524" s="503"/>
      <c r="K524" s="585"/>
      <c r="L524" s="585"/>
    </row>
    <row r="525" spans="1:12" ht="20.149999999999999" customHeight="1" thickBot="1" x14ac:dyDescent="0.35">
      <c r="A525" s="577" t="s">
        <v>304</v>
      </c>
      <c r="B525" s="577"/>
      <c r="C525" s="577"/>
      <c r="D525" s="577"/>
      <c r="E525" s="577"/>
      <c r="F525" s="577"/>
      <c r="G525" s="558"/>
      <c r="H525" s="558"/>
      <c r="I525" s="558"/>
      <c r="J525" s="558"/>
      <c r="K525" s="585"/>
      <c r="L525" s="585"/>
    </row>
    <row r="526" spans="1:12" ht="20.149999999999999" customHeight="1" x14ac:dyDescent="0.3">
      <c r="A526" s="684" t="str">
        <f t="shared" ref="A526:A534" si="34">A485</f>
        <v>Invest à recoupe prioritaire (Publisher, …)</v>
      </c>
      <c r="B526" s="685">
        <f t="shared" ref="B526:B534" si="35">E485</f>
        <v>0.9</v>
      </c>
      <c r="C526" s="686">
        <f>$C$524*B526</f>
        <v>100000</v>
      </c>
      <c r="D526" s="686" cm="1">
        <f t="array" ref="D526">_xlfn.IFS($D$523*B526&lt;C526,$D$523*B526,$D$523*B526&gt;C526,C526,C526=0,0)</f>
        <v>0</v>
      </c>
      <c r="E526" s="686" cm="1">
        <f t="array" ref="E526">_xlfn.IFS($E$523*B526&lt;C526,$E$523*B526,$E$523*B526&gt;C526,C526,C526=0,0)</f>
        <v>0</v>
      </c>
      <c r="F526" s="687" cm="1">
        <f t="array" ref="F526">_xlfn.IFS($F$523*B526&lt;C526,$F$523*B526,$F$523*B526&gt;C526,C526,C526=0,0)</f>
        <v>0</v>
      </c>
      <c r="G526" s="503"/>
      <c r="H526" s="503"/>
      <c r="I526" s="503"/>
      <c r="J526" s="503"/>
      <c r="K526" s="585"/>
      <c r="L526" s="585"/>
    </row>
    <row r="527" spans="1:12" ht="20.149999999999999" customHeight="1" x14ac:dyDescent="0.3">
      <c r="A527" s="675" t="str">
        <f t="shared" si="34"/>
        <v>Wallimage</v>
      </c>
      <c r="B527" s="658" t="e">
        <f t="shared" si="35"/>
        <v>#DIV/0!</v>
      </c>
      <c r="C527" s="630" t="e">
        <f t="shared" ref="C527:C534" si="36">$C$524*B527</f>
        <v>#DIV/0!</v>
      </c>
      <c r="D527" s="630" t="e" cm="1">
        <f t="array" ref="D527">_xlfn.IFS($D$523*B527&lt;C527,$D$523*B527,$D$523*B527&gt;C527,C527,C527=0,0)</f>
        <v>#DIV/0!</v>
      </c>
      <c r="E527" s="630" t="e" cm="1">
        <f t="array" ref="E527">_xlfn.IFS($E$523*B527&lt;C527,$E$523*B527,$E$523*B527&gt;C527,C527,C527=0,0)</f>
        <v>#DIV/0!</v>
      </c>
      <c r="F527" s="664" t="e" cm="1">
        <f t="array" ref="F527">_xlfn.IFS($F$523*B527&lt;C527,$F$523*B527,$F$523*B527&gt;C527,C527,C527=0,0)</f>
        <v>#DIV/0!</v>
      </c>
      <c r="G527" s="503"/>
      <c r="H527" s="503"/>
      <c r="I527" s="503"/>
      <c r="J527" s="503"/>
      <c r="K527" s="585"/>
      <c r="L527" s="585"/>
    </row>
    <row r="528" spans="1:12" ht="20.149999999999999" customHeight="1" x14ac:dyDescent="0.3">
      <c r="A528" s="675">
        <f t="shared" si="34"/>
        <v>0</v>
      </c>
      <c r="B528" s="658" t="e">
        <f t="shared" si="35"/>
        <v>#DIV/0!</v>
      </c>
      <c r="C528" s="630" t="e">
        <f t="shared" si="36"/>
        <v>#DIV/0!</v>
      </c>
      <c r="D528" s="630" t="e" cm="1">
        <f t="array" ref="D528">_xlfn.IFS($D$523*B528&lt;C528,$D$523*B528,$D$523*B528&gt;C528,C528,C528=0,0)</f>
        <v>#DIV/0!</v>
      </c>
      <c r="E528" s="630" t="e" cm="1">
        <f t="array" ref="E528">_xlfn.IFS($E$523*B528&lt;C528,$E$523*B528,$E$523*B528&gt;C528,C528,C528=0,0)</f>
        <v>#DIV/0!</v>
      </c>
      <c r="F528" s="664" t="e" cm="1">
        <f t="array" ref="F528">_xlfn.IFS($F$523*B528&lt;C528,$F$523*B528,$F$523*B528&gt;C528,C528,C528=0,0)</f>
        <v>#DIV/0!</v>
      </c>
      <c r="G528" s="503"/>
      <c r="H528" s="503"/>
      <c r="I528" s="503"/>
      <c r="J528" s="503"/>
      <c r="K528" s="585"/>
      <c r="L528" s="585"/>
    </row>
    <row r="529" spans="1:12" ht="20.149999999999999" customHeight="1" x14ac:dyDescent="0.3">
      <c r="A529" s="675">
        <f t="shared" si="34"/>
        <v>0</v>
      </c>
      <c r="B529" s="658" t="e">
        <f t="shared" si="35"/>
        <v>#DIV/0!</v>
      </c>
      <c r="C529" s="630" t="e">
        <f t="shared" si="36"/>
        <v>#DIV/0!</v>
      </c>
      <c r="D529" s="630" t="e" cm="1">
        <f t="array" ref="D529">_xlfn.IFS($D$523*B529&lt;C529,$D$523*B529,$D$523*B529&gt;C529,C529,C529=0,0)</f>
        <v>#DIV/0!</v>
      </c>
      <c r="E529" s="630" t="e" cm="1">
        <f t="array" ref="E529">_xlfn.IFS($E$523*B529&lt;C529,$E$523*B529,$E$523*B529&gt;C529,C529,C529=0,0)</f>
        <v>#DIV/0!</v>
      </c>
      <c r="F529" s="664" t="e" cm="1">
        <f t="array" ref="F529">_xlfn.IFS($F$523*B529&lt;C529,$F$523*B529,$F$523*B529&gt;C529,C529,C529=0,0)</f>
        <v>#DIV/0!</v>
      </c>
      <c r="G529" s="503"/>
      <c r="H529" s="503"/>
      <c r="I529" s="503"/>
      <c r="J529" s="503"/>
      <c r="K529" s="585"/>
      <c r="L529" s="585"/>
    </row>
    <row r="530" spans="1:12" ht="20.149999999999999" customHeight="1" x14ac:dyDescent="0.3">
      <c r="A530" s="675" t="str">
        <f t="shared" si="34"/>
        <v>Studio B</v>
      </c>
      <c r="B530" s="658" t="e">
        <f t="shared" si="35"/>
        <v>#DIV/0!</v>
      </c>
      <c r="C530" s="630" t="e">
        <f t="shared" si="36"/>
        <v>#DIV/0!</v>
      </c>
      <c r="D530" s="630" t="e" cm="1">
        <f t="array" ref="D530">_xlfn.IFS($D$523*B530&lt;C530,$D$523*B530,$D$523*B530&gt;C530,C530,C530=0,0)</f>
        <v>#DIV/0!</v>
      </c>
      <c r="E530" s="630" t="e" cm="1">
        <f t="array" ref="E530">_xlfn.IFS($E$523*B530&lt;C530,$E$523*B530,$E$523*B530&gt;C530,C530,C530=0,0)</f>
        <v>#DIV/0!</v>
      </c>
      <c r="F530" s="664" t="e" cm="1">
        <f t="array" ref="F530">_xlfn.IFS($F$523*B530&lt;C530,$F$523*B530,$F$523*B530&gt;C530,C530,C530=0,0)</f>
        <v>#DIV/0!</v>
      </c>
      <c r="G530" s="503"/>
      <c r="H530" s="503"/>
      <c r="I530" s="503"/>
      <c r="J530" s="503"/>
      <c r="K530" s="585"/>
      <c r="L530" s="585"/>
    </row>
    <row r="531" spans="1:12" ht="20.149999999999999" customHeight="1" x14ac:dyDescent="0.3">
      <c r="A531" s="675">
        <f t="shared" si="34"/>
        <v>0</v>
      </c>
      <c r="B531" s="658" t="e">
        <f t="shared" si="35"/>
        <v>#DIV/0!</v>
      </c>
      <c r="C531" s="630" t="e">
        <f t="shared" si="36"/>
        <v>#DIV/0!</v>
      </c>
      <c r="D531" s="630" t="e" cm="1">
        <f t="array" ref="D531">_xlfn.IFS($D$523*B531&lt;C531,$D$523*B531,$D$523*B531&gt;C531,C531,C531=0,0)</f>
        <v>#DIV/0!</v>
      </c>
      <c r="E531" s="630" t="e" cm="1">
        <f t="array" ref="E531">_xlfn.IFS($E$523*B531&lt;C531,$E$523*B531,$E$523*B531&gt;C531,C531,C531=0,0)</f>
        <v>#DIV/0!</v>
      </c>
      <c r="F531" s="664" t="e" cm="1">
        <f t="array" ref="F531">_xlfn.IFS($F$523*B531&lt;C531,$F$523*B531,$F$523*B531&gt;C531,C531,C531=0,0)</f>
        <v>#DIV/0!</v>
      </c>
      <c r="G531" s="503"/>
      <c r="H531" s="503"/>
      <c r="I531" s="503"/>
      <c r="J531" s="503"/>
      <c r="K531" s="585"/>
      <c r="L531" s="585"/>
    </row>
    <row r="532" spans="1:12" ht="20.149999999999999" customHeight="1" x14ac:dyDescent="0.3">
      <c r="A532" s="675">
        <f t="shared" si="34"/>
        <v>0</v>
      </c>
      <c r="B532" s="658" t="e">
        <f t="shared" si="35"/>
        <v>#DIV/0!</v>
      </c>
      <c r="C532" s="630" t="e">
        <f t="shared" si="36"/>
        <v>#DIV/0!</v>
      </c>
      <c r="D532" s="630" t="e" cm="1">
        <f t="array" ref="D532">_xlfn.IFS($D$523*B532&lt;C532,$D$523*B532,$D$523*B532&gt;C532,C532,C532=0,0)</f>
        <v>#DIV/0!</v>
      </c>
      <c r="E532" s="630" t="e" cm="1">
        <f t="array" ref="E532">_xlfn.IFS($E$523*B532&lt;C532,$E$523*B532,$E$523*B532&gt;C532,C532,C532=0,0)</f>
        <v>#DIV/0!</v>
      </c>
      <c r="F532" s="664" t="e" cm="1">
        <f t="array" ref="F532">_xlfn.IFS($F$523*B532&lt;C532,$F$523*B532,$F$523*B532&gt;C532,C532,C532=0,0)</f>
        <v>#DIV/0!</v>
      </c>
      <c r="G532" s="503"/>
      <c r="H532" s="503"/>
      <c r="I532" s="503"/>
      <c r="J532" s="503"/>
      <c r="K532" s="585"/>
      <c r="L532" s="585"/>
    </row>
    <row r="533" spans="1:12" ht="20.149999999999999" customHeight="1" x14ac:dyDescent="0.3">
      <c r="A533" s="675">
        <f t="shared" si="34"/>
        <v>0</v>
      </c>
      <c r="B533" s="658" t="e">
        <f t="shared" si="35"/>
        <v>#DIV/0!</v>
      </c>
      <c r="C533" s="630" t="e">
        <f t="shared" si="36"/>
        <v>#DIV/0!</v>
      </c>
      <c r="D533" s="630" t="e" cm="1">
        <f t="array" ref="D533">_xlfn.IFS($D$523*B533&lt;C533,$D$523*B533,$D$523*B533&gt;C533,C533,C533=0,0)</f>
        <v>#DIV/0!</v>
      </c>
      <c r="E533" s="630" t="e" cm="1">
        <f t="array" ref="E533">_xlfn.IFS($E$523*B533&lt;C533,$E$523*B533,$E$523*B533&gt;C533,C533,C533=0,0)</f>
        <v>#DIV/0!</v>
      </c>
      <c r="F533" s="664" t="e" cm="1">
        <f t="array" ref="F533">_xlfn.IFS($F$523*B533&lt;C533,$F$523*B533,$F$523*B533&gt;C533,C533,C533=0,0)</f>
        <v>#DIV/0!</v>
      </c>
      <c r="G533" s="503"/>
      <c r="H533" s="503"/>
      <c r="I533" s="503"/>
      <c r="J533" s="503"/>
      <c r="K533" s="585"/>
      <c r="L533" s="585"/>
    </row>
    <row r="534" spans="1:12" ht="20.149999999999999" customHeight="1" x14ac:dyDescent="0.3">
      <c r="A534" s="675" t="str">
        <f t="shared" si="34"/>
        <v>Différentiel correction invest Wallimage</v>
      </c>
      <c r="B534" s="658" t="e">
        <f t="shared" si="35"/>
        <v>#DIV/0!</v>
      </c>
      <c r="C534" s="630" t="e">
        <f t="shared" si="36"/>
        <v>#DIV/0!</v>
      </c>
      <c r="D534" s="630" t="e" cm="1">
        <f t="array" ref="D534">_xlfn.IFS($D$523*B534&lt;C534,$D$523*B534,$D$523*B534&gt;C534,C534,C534=0,0)</f>
        <v>#DIV/0!</v>
      </c>
      <c r="E534" s="630" t="e" cm="1">
        <f t="array" ref="E534">_xlfn.IFS($E$523*B534&lt;C534,$E$523*B534,$E$523*B534&gt;C534,C534,C534=0,0)</f>
        <v>#DIV/0!</v>
      </c>
      <c r="F534" s="664" t="e" cm="1">
        <f t="array" ref="F534">_xlfn.IFS($F$523*B534&lt;C534,$F$523*B534,$F$523*B534&gt;C534,C534,C534=0,0)</f>
        <v>#DIV/0!</v>
      </c>
      <c r="G534" s="503"/>
      <c r="H534" s="503"/>
      <c r="I534" s="503"/>
      <c r="J534" s="503"/>
      <c r="K534" s="585"/>
      <c r="L534" s="585"/>
    </row>
    <row r="535" spans="1:12" ht="20.149999999999999" customHeight="1" thickBot="1" x14ac:dyDescent="0.35">
      <c r="A535" s="676" t="s">
        <v>305</v>
      </c>
      <c r="B535" s="677"/>
      <c r="C535" s="678" t="e">
        <f>-SUM(C526:C534)+C523</f>
        <v>#DIV/0!</v>
      </c>
      <c r="D535" s="678" t="e">
        <f>-SUM(D526:D534)+D523</f>
        <v>#DIV/0!</v>
      </c>
      <c r="E535" s="678" t="e">
        <f>-SUM(E526:E534)+E523</f>
        <v>#DIV/0!</v>
      </c>
      <c r="F535" s="679" t="e">
        <f>-SUM(F526:F534)+F523</f>
        <v>#DIV/0!</v>
      </c>
      <c r="G535" s="503"/>
      <c r="H535" s="503"/>
      <c r="I535" s="503"/>
      <c r="J535" s="503"/>
      <c r="K535" s="585"/>
      <c r="L535" s="585"/>
    </row>
    <row r="536" spans="1:12" ht="20.149999999999999" customHeight="1" thickBot="1" x14ac:dyDescent="0.35">
      <c r="A536" s="577" t="s">
        <v>306</v>
      </c>
      <c r="B536" s="577"/>
      <c r="C536" s="577"/>
      <c r="D536" s="577"/>
      <c r="E536" s="577"/>
      <c r="F536" s="577"/>
      <c r="G536" s="558"/>
      <c r="H536" s="558"/>
      <c r="I536" s="558"/>
      <c r="J536" s="558"/>
      <c r="K536" s="585"/>
      <c r="L536" s="585"/>
    </row>
    <row r="537" spans="1:12" ht="20.149999999999999" customHeight="1" x14ac:dyDescent="0.3">
      <c r="A537" s="684" t="str">
        <f>A526</f>
        <v>Invest à recoupe prioritaire (Publisher, …)</v>
      </c>
      <c r="B537" s="685" t="e">
        <f t="shared" ref="B537:B545" si="37">F485</f>
        <v>#DIV/0!</v>
      </c>
      <c r="C537" s="686" t="e">
        <f>$C$535*B537</f>
        <v>#DIV/0!</v>
      </c>
      <c r="D537" s="659" t="e" cm="1">
        <f t="array" ref="D537">_xlfn.IFS($D$535=0,0,$D$535&gt;$C$535,C537,$D$535&lt;$C$535,$D$535*B537)</f>
        <v>#DIV/0!</v>
      </c>
      <c r="E537" s="659" t="e" cm="1">
        <f t="array" ref="E537">_xlfn.IFS($E$535=0,0,$E$535&gt;$C$535,C537,$E$535&lt;$C$535,$E$535*B537)</f>
        <v>#DIV/0!</v>
      </c>
      <c r="F537" s="688" t="e" cm="1">
        <f t="array" ref="F537">_xlfn.IFS($F$535=0,0,$F$535&gt;$C$535,C537,$F$535&lt;$C$535,$F$535*B537)</f>
        <v>#DIV/0!</v>
      </c>
      <c r="G537" s="503"/>
      <c r="H537" s="503"/>
      <c r="I537" s="503"/>
      <c r="J537" s="503"/>
      <c r="K537" s="585"/>
      <c r="L537" s="585"/>
    </row>
    <row r="538" spans="1:12" ht="20.149999999999999" customHeight="1" x14ac:dyDescent="0.3">
      <c r="A538" s="675" t="str">
        <f t="shared" ref="A538:A545" si="38">A527</f>
        <v>Wallimage</v>
      </c>
      <c r="B538" s="658" t="e">
        <f t="shared" si="37"/>
        <v>#DIV/0!</v>
      </c>
      <c r="C538" s="630" t="e">
        <f t="shared" ref="C538:C545" si="39">$C$535*B538</f>
        <v>#DIV/0!</v>
      </c>
      <c r="D538" s="560" t="e" cm="1">
        <f t="array" ref="D538">_xlfn.IFS($D$535=0,0,$D$535&gt;$C$535,C538,$D$535&lt;$C$535,$D$535*B538)</f>
        <v>#DIV/0!</v>
      </c>
      <c r="E538" s="560" t="e" cm="1">
        <f t="array" ref="E538">_xlfn.IFS($E$535=0,0,$E$535&gt;$C$535,C538,$E$535&lt;$C$535,$E$535*B538)</f>
        <v>#DIV/0!</v>
      </c>
      <c r="F538" s="680" t="e" cm="1">
        <f t="array" ref="F538">_xlfn.IFS($F$535=0,0,$F$535&gt;$C$535,C538,$F$535&lt;$C$535,$F$535*B538)</f>
        <v>#DIV/0!</v>
      </c>
      <c r="G538" s="503"/>
      <c r="H538" s="503"/>
      <c r="I538" s="503"/>
      <c r="J538" s="503"/>
      <c r="K538" s="585"/>
      <c r="L538" s="585"/>
    </row>
    <row r="539" spans="1:12" ht="20.149999999999999" customHeight="1" x14ac:dyDescent="0.3">
      <c r="A539" s="675">
        <f t="shared" si="38"/>
        <v>0</v>
      </c>
      <c r="B539" s="658" t="e">
        <f t="shared" si="37"/>
        <v>#DIV/0!</v>
      </c>
      <c r="C539" s="630" t="e">
        <f t="shared" si="39"/>
        <v>#DIV/0!</v>
      </c>
      <c r="D539" s="560" t="e" cm="1">
        <f t="array" ref="D539">_xlfn.IFS($D$535=0,0,$D$535&gt;$C$535,C539,$D$535&lt;$C$535,$D$535*B539)</f>
        <v>#DIV/0!</v>
      </c>
      <c r="E539" s="560" t="e" cm="1">
        <f t="array" ref="E539">_xlfn.IFS($E$535=0,0,$E$535&gt;$C$535,C539,$E$535&lt;$C$535,$E$535*B539)</f>
        <v>#DIV/0!</v>
      </c>
      <c r="F539" s="680" t="e" cm="1">
        <f t="array" ref="F539">_xlfn.IFS($F$535=0,0,$F$535&gt;$C$535,C539,$F$535&lt;$C$535,$F$535*B539)</f>
        <v>#DIV/0!</v>
      </c>
      <c r="G539" s="503"/>
      <c r="H539" s="503"/>
      <c r="I539" s="503"/>
      <c r="J539" s="503"/>
      <c r="K539" s="585"/>
      <c r="L539" s="585"/>
    </row>
    <row r="540" spans="1:12" ht="20.149999999999999" customHeight="1" x14ac:dyDescent="0.3">
      <c r="A540" s="675">
        <f t="shared" si="38"/>
        <v>0</v>
      </c>
      <c r="B540" s="658" t="e">
        <f t="shared" si="37"/>
        <v>#DIV/0!</v>
      </c>
      <c r="C540" s="630" t="e">
        <f t="shared" si="39"/>
        <v>#DIV/0!</v>
      </c>
      <c r="D540" s="560" t="e" cm="1">
        <f t="array" ref="D540">_xlfn.IFS($D$535=0,0,$D$535&gt;$C$535,C540,$D$535&lt;$C$535,$D$535*B540)</f>
        <v>#DIV/0!</v>
      </c>
      <c r="E540" s="560" t="e" cm="1">
        <f t="array" ref="E540">_xlfn.IFS($E$535=0,0,$E$535&gt;$C$535,C540,$E$535&lt;$C$535,$E$535*B540)</f>
        <v>#DIV/0!</v>
      </c>
      <c r="F540" s="680" t="e" cm="1">
        <f t="array" ref="F540">_xlfn.IFS($F$535=0,0,$F$535&gt;$C$535,C540,$F$535&lt;$C$535,$F$535*B540)</f>
        <v>#DIV/0!</v>
      </c>
      <c r="G540" s="503"/>
      <c r="H540" s="503"/>
      <c r="I540" s="503"/>
      <c r="J540" s="503"/>
      <c r="K540" s="585"/>
      <c r="L540" s="585"/>
    </row>
    <row r="541" spans="1:12" ht="20.149999999999999" customHeight="1" x14ac:dyDescent="0.3">
      <c r="A541" s="675" t="str">
        <f t="shared" si="38"/>
        <v>Studio B</v>
      </c>
      <c r="B541" s="658" t="e">
        <f t="shared" si="37"/>
        <v>#DIV/0!</v>
      </c>
      <c r="C541" s="630" t="e">
        <f t="shared" si="39"/>
        <v>#DIV/0!</v>
      </c>
      <c r="D541" s="560" t="e" cm="1">
        <f t="array" ref="D541">_xlfn.IFS($D$535=0,0,$D$535&gt;$C$535,C541,$D$535&lt;$C$535,$D$535*B541)</f>
        <v>#DIV/0!</v>
      </c>
      <c r="E541" s="560" t="e" cm="1">
        <f t="array" ref="E541">_xlfn.IFS($E$535=0,0,$E$535&gt;$C$535,C541,$E$535&lt;$C$535,$E$535*B541)</f>
        <v>#DIV/0!</v>
      </c>
      <c r="F541" s="680" t="e" cm="1">
        <f t="array" ref="F541">_xlfn.IFS($F$535=0,0,$F$535&gt;$C$535,C541,$F$535&lt;$C$535,$F$535*B541)</f>
        <v>#DIV/0!</v>
      </c>
      <c r="G541" s="503"/>
      <c r="H541" s="503"/>
      <c r="I541" s="503"/>
      <c r="J541" s="503"/>
      <c r="K541" s="585"/>
      <c r="L541" s="585"/>
    </row>
    <row r="542" spans="1:12" ht="20.149999999999999" customHeight="1" x14ac:dyDescent="0.3">
      <c r="A542" s="675">
        <f t="shared" si="38"/>
        <v>0</v>
      </c>
      <c r="B542" s="658" t="e">
        <f t="shared" si="37"/>
        <v>#DIV/0!</v>
      </c>
      <c r="C542" s="630" t="e">
        <f t="shared" si="39"/>
        <v>#DIV/0!</v>
      </c>
      <c r="D542" s="560" t="e" cm="1">
        <f t="array" ref="D542">_xlfn.IFS($D$535=0,0,$D$535&gt;$C$535,C542,$D$535&lt;$C$535,$D$535*B542)</f>
        <v>#DIV/0!</v>
      </c>
      <c r="E542" s="560" t="e" cm="1">
        <f t="array" ref="E542">_xlfn.IFS($E$535=0,0,$E$535&gt;$C$535,C542,$E$535&lt;$C$535,$E$535*B542)</f>
        <v>#DIV/0!</v>
      </c>
      <c r="F542" s="680" t="e" cm="1">
        <f t="array" ref="F542">_xlfn.IFS($F$535=0,0,$F$535&gt;$C$535,C542,$F$535&lt;$C$535,$F$535*B542)</f>
        <v>#DIV/0!</v>
      </c>
      <c r="G542" s="503"/>
      <c r="H542" s="503"/>
      <c r="I542" s="503"/>
      <c r="J542" s="503"/>
      <c r="K542" s="585"/>
      <c r="L542" s="585"/>
    </row>
    <row r="543" spans="1:12" ht="20.149999999999999" customHeight="1" x14ac:dyDescent="0.3">
      <c r="A543" s="675">
        <f t="shared" si="38"/>
        <v>0</v>
      </c>
      <c r="B543" s="658" t="e">
        <f t="shared" si="37"/>
        <v>#DIV/0!</v>
      </c>
      <c r="C543" s="630" t="e">
        <f t="shared" si="39"/>
        <v>#DIV/0!</v>
      </c>
      <c r="D543" s="560" t="e" cm="1">
        <f t="array" ref="D543">_xlfn.IFS($D$535=0,0,$D$535&gt;$C$535,C543,$D$535&lt;$C$535,$D$535*B543)</f>
        <v>#DIV/0!</v>
      </c>
      <c r="E543" s="560" t="e" cm="1">
        <f t="array" ref="E543">_xlfn.IFS($E$535=0,0,$E$535&gt;$C$535,C543,$E$535&lt;$C$535,$E$535*B543)</f>
        <v>#DIV/0!</v>
      </c>
      <c r="F543" s="680" t="e" cm="1">
        <f t="array" ref="F543">_xlfn.IFS($F$535=0,0,$F$535&gt;$C$535,C543,$F$535&lt;$C$535,$F$535*B543)</f>
        <v>#DIV/0!</v>
      </c>
      <c r="G543" s="503"/>
      <c r="H543" s="503"/>
      <c r="I543" s="503"/>
      <c r="J543" s="503"/>
      <c r="K543" s="585"/>
      <c r="L543" s="585"/>
    </row>
    <row r="544" spans="1:12" ht="20.149999999999999" customHeight="1" x14ac:dyDescent="0.3">
      <c r="A544" s="675">
        <f t="shared" si="38"/>
        <v>0</v>
      </c>
      <c r="B544" s="658" t="e">
        <f t="shared" si="37"/>
        <v>#DIV/0!</v>
      </c>
      <c r="C544" s="630" t="e">
        <f t="shared" si="39"/>
        <v>#DIV/0!</v>
      </c>
      <c r="D544" s="560" t="e" cm="1">
        <f t="array" ref="D544">_xlfn.IFS($D$535=0,0,$D$535&gt;$C$535,C544,$D$535&lt;$C$535,$D$535*B544)</f>
        <v>#DIV/0!</v>
      </c>
      <c r="E544" s="560" t="e" cm="1">
        <f t="array" ref="E544">_xlfn.IFS($E$535=0,0,$E$535&gt;$C$535,C544,$E$535&lt;$C$535,$E$535*B544)</f>
        <v>#DIV/0!</v>
      </c>
      <c r="F544" s="680" t="e" cm="1">
        <f t="array" ref="F544">_xlfn.IFS($F$535=0,0,$F$535&gt;$C$535,C544,$F$535&lt;$C$535,$F$535*B544)</f>
        <v>#DIV/0!</v>
      </c>
      <c r="G544" s="503"/>
      <c r="H544" s="503"/>
      <c r="I544" s="503"/>
      <c r="J544" s="503"/>
      <c r="K544" s="585"/>
      <c r="L544" s="585"/>
    </row>
    <row r="545" spans="1:13" ht="20.149999999999999" customHeight="1" x14ac:dyDescent="0.3">
      <c r="A545" s="675" t="str">
        <f t="shared" si="38"/>
        <v>Différentiel correction invest Wallimage</v>
      </c>
      <c r="B545" s="658" t="e">
        <f t="shared" si="37"/>
        <v>#DIV/0!</v>
      </c>
      <c r="C545" s="630" t="e">
        <f t="shared" si="39"/>
        <v>#DIV/0!</v>
      </c>
      <c r="D545" s="560" t="e" cm="1">
        <f t="array" ref="D545">_xlfn.IFS($D$535=0,0,$D$535&gt;$C$535,C545,$D$535&lt;$C$535,$D$535*B545)</f>
        <v>#DIV/0!</v>
      </c>
      <c r="E545" s="560" t="e" cm="1">
        <f t="array" ref="E545">_xlfn.IFS($E$535=0,0,$E$535&gt;$C$535,C545,$E$535&lt;$C$535,$E$535*B545)</f>
        <v>#DIV/0!</v>
      </c>
      <c r="F545" s="680" t="e" cm="1">
        <f t="array" ref="F545">_xlfn.IFS($F$535=0,0,$F$535&gt;$C$535,C545,$F$535&lt;$C$535,$F$535*B545)</f>
        <v>#DIV/0!</v>
      </c>
      <c r="G545" s="503"/>
      <c r="H545" s="503"/>
      <c r="I545" s="503"/>
      <c r="J545" s="503"/>
      <c r="K545" s="585"/>
      <c r="L545" s="585"/>
    </row>
    <row r="546" spans="1:13" ht="20.149999999999999" customHeight="1" thickBot="1" x14ac:dyDescent="0.35">
      <c r="A546" s="676" t="s">
        <v>305</v>
      </c>
      <c r="B546" s="677"/>
      <c r="C546" s="678" t="e">
        <f>-SUM(C537:C545)+C535</f>
        <v>#DIV/0!</v>
      </c>
      <c r="D546" s="678" t="e">
        <f t="shared" ref="D546:F546" si="40">-SUM(D537:D545)+D535</f>
        <v>#DIV/0!</v>
      </c>
      <c r="E546" s="678" t="e">
        <f t="shared" si="40"/>
        <v>#DIV/0!</v>
      </c>
      <c r="F546" s="679" t="e">
        <f t="shared" si="40"/>
        <v>#DIV/0!</v>
      </c>
      <c r="G546" s="503"/>
      <c r="H546" s="503"/>
      <c r="I546" s="503"/>
      <c r="J546" s="503"/>
      <c r="K546" s="585"/>
      <c r="L546" s="585"/>
    </row>
    <row r="547" spans="1:13" ht="20.149999999999999" customHeight="1" thickBot="1" x14ac:dyDescent="0.35">
      <c r="A547" s="577" t="s">
        <v>307</v>
      </c>
      <c r="B547" s="577"/>
      <c r="C547" s="577"/>
      <c r="D547" s="577"/>
      <c r="E547" s="577"/>
      <c r="F547" s="577"/>
      <c r="G547" s="558"/>
      <c r="H547" s="558"/>
      <c r="I547" s="558"/>
      <c r="J547" s="558"/>
      <c r="K547" s="585"/>
      <c r="L547" s="585"/>
    </row>
    <row r="548" spans="1:13" ht="20.149999999999999" customHeight="1" x14ac:dyDescent="0.3">
      <c r="A548" s="684" t="str">
        <f t="shared" ref="A548:A556" si="41">A537</f>
        <v>Invest à recoupe prioritaire (Publisher, …)</v>
      </c>
      <c r="B548" s="685" t="e">
        <f t="shared" ref="B548:B556" si="42">G485</f>
        <v>#DIV/0!</v>
      </c>
      <c r="C548" s="689"/>
      <c r="D548" s="659" t="e">
        <f>IF($D$546=0,0,$D$546*B548)</f>
        <v>#DIV/0!</v>
      </c>
      <c r="E548" s="659" t="e">
        <f>IF($E$546=0,0,$E$546*B548)</f>
        <v>#DIV/0!</v>
      </c>
      <c r="F548" s="688" t="e">
        <f>IF($F$546=0,0,$F$546*B548)</f>
        <v>#DIV/0!</v>
      </c>
      <c r="G548" s="503"/>
      <c r="H548" s="503"/>
      <c r="I548" s="503"/>
      <c r="J548" s="503"/>
      <c r="K548" s="585"/>
      <c r="L548" s="585"/>
    </row>
    <row r="549" spans="1:13" ht="20.149999999999999" customHeight="1" x14ac:dyDescent="0.3">
      <c r="A549" s="675" t="str">
        <f t="shared" si="41"/>
        <v>Wallimage</v>
      </c>
      <c r="B549" s="658">
        <f t="shared" si="42"/>
        <v>0.05</v>
      </c>
      <c r="C549" s="682"/>
      <c r="D549" s="560" t="e">
        <f t="shared" ref="D549:D556" si="43">IF($D$546=0,0,$D$546*B549)</f>
        <v>#DIV/0!</v>
      </c>
      <c r="E549" s="560" t="e">
        <f t="shared" ref="E549:E556" si="44">IF($E$546=0,0,$E$546*B549)</f>
        <v>#DIV/0!</v>
      </c>
      <c r="F549" s="680" t="e">
        <f t="shared" ref="F549:F556" si="45">IF($F$546=0,0,$F$546*B549)</f>
        <v>#DIV/0!</v>
      </c>
      <c r="G549" s="503"/>
      <c r="H549" s="503"/>
      <c r="I549" s="503"/>
      <c r="J549" s="503"/>
      <c r="K549" s="585"/>
      <c r="L549" s="585"/>
    </row>
    <row r="550" spans="1:13" ht="20.149999999999999" customHeight="1" x14ac:dyDescent="0.3">
      <c r="A550" s="675">
        <f t="shared" si="41"/>
        <v>0</v>
      </c>
      <c r="B550" s="658" t="e">
        <f t="shared" si="42"/>
        <v>#DIV/0!</v>
      </c>
      <c r="C550" s="682"/>
      <c r="D550" s="560" t="e">
        <f t="shared" si="43"/>
        <v>#DIV/0!</v>
      </c>
      <c r="E550" s="560" t="e">
        <f t="shared" si="44"/>
        <v>#DIV/0!</v>
      </c>
      <c r="F550" s="680" t="e">
        <f t="shared" si="45"/>
        <v>#DIV/0!</v>
      </c>
      <c r="G550" s="503"/>
      <c r="H550" s="503"/>
      <c r="I550" s="503"/>
      <c r="J550" s="503"/>
      <c r="K550" s="585"/>
      <c r="L550" s="585"/>
    </row>
    <row r="551" spans="1:13" ht="20.149999999999999" customHeight="1" x14ac:dyDescent="0.3">
      <c r="A551" s="675">
        <f t="shared" si="41"/>
        <v>0</v>
      </c>
      <c r="B551" s="658">
        <f t="shared" si="42"/>
        <v>0</v>
      </c>
      <c r="C551" s="682"/>
      <c r="D551" s="560" t="e">
        <f t="shared" si="43"/>
        <v>#DIV/0!</v>
      </c>
      <c r="E551" s="560" t="e">
        <f t="shared" si="44"/>
        <v>#DIV/0!</v>
      </c>
      <c r="F551" s="680" t="e">
        <f t="shared" si="45"/>
        <v>#DIV/0!</v>
      </c>
      <c r="G551" s="503"/>
      <c r="H551" s="503"/>
      <c r="I551" s="503"/>
      <c r="J551" s="503"/>
      <c r="K551" s="585"/>
      <c r="L551" s="585"/>
    </row>
    <row r="552" spans="1:13" ht="20.149999999999999" customHeight="1" x14ac:dyDescent="0.3">
      <c r="A552" s="675" t="str">
        <f t="shared" si="41"/>
        <v>Studio B</v>
      </c>
      <c r="B552" s="658" t="e">
        <f t="shared" si="42"/>
        <v>#DIV/0!</v>
      </c>
      <c r="C552" s="682"/>
      <c r="D552" s="560" t="e">
        <f t="shared" si="43"/>
        <v>#DIV/0!</v>
      </c>
      <c r="E552" s="560" t="e">
        <f t="shared" si="44"/>
        <v>#DIV/0!</v>
      </c>
      <c r="F552" s="680" t="e">
        <f t="shared" si="45"/>
        <v>#DIV/0!</v>
      </c>
      <c r="G552" s="503"/>
      <c r="H552" s="503"/>
      <c r="I552" s="503"/>
      <c r="J552" s="503"/>
      <c r="K552" s="585"/>
      <c r="L552" s="585"/>
    </row>
    <row r="553" spans="1:13" ht="20.149999999999999" customHeight="1" x14ac:dyDescent="0.3">
      <c r="A553" s="675">
        <f t="shared" si="41"/>
        <v>0</v>
      </c>
      <c r="B553" s="658" t="e">
        <f t="shared" si="42"/>
        <v>#DIV/0!</v>
      </c>
      <c r="C553" s="682"/>
      <c r="D553" s="560" t="e">
        <f t="shared" si="43"/>
        <v>#DIV/0!</v>
      </c>
      <c r="E553" s="560" t="e">
        <f t="shared" si="44"/>
        <v>#DIV/0!</v>
      </c>
      <c r="F553" s="680" t="e">
        <f t="shared" si="45"/>
        <v>#DIV/0!</v>
      </c>
      <c r="G553" s="503"/>
      <c r="H553" s="503"/>
      <c r="I553" s="503"/>
      <c r="J553" s="503"/>
      <c r="K553" s="585"/>
      <c r="L553" s="585"/>
    </row>
    <row r="554" spans="1:13" ht="20.149999999999999" customHeight="1" x14ac:dyDescent="0.3">
      <c r="A554" s="675">
        <f t="shared" si="41"/>
        <v>0</v>
      </c>
      <c r="B554" s="658" t="e">
        <f t="shared" si="42"/>
        <v>#DIV/0!</v>
      </c>
      <c r="C554" s="682"/>
      <c r="D554" s="560" t="e">
        <f t="shared" si="43"/>
        <v>#DIV/0!</v>
      </c>
      <c r="E554" s="560" t="e">
        <f t="shared" si="44"/>
        <v>#DIV/0!</v>
      </c>
      <c r="F554" s="680" t="e">
        <f t="shared" si="45"/>
        <v>#DIV/0!</v>
      </c>
      <c r="G554" s="503"/>
      <c r="H554" s="503"/>
      <c r="I554" s="503"/>
      <c r="J554" s="503"/>
      <c r="K554" s="585"/>
      <c r="L554" s="585"/>
    </row>
    <row r="555" spans="1:13" ht="20.149999999999999" customHeight="1" x14ac:dyDescent="0.3">
      <c r="A555" s="675">
        <f t="shared" si="41"/>
        <v>0</v>
      </c>
      <c r="B555" s="658" t="e">
        <f t="shared" si="42"/>
        <v>#DIV/0!</v>
      </c>
      <c r="C555" s="682"/>
      <c r="D555" s="560" t="e">
        <f t="shared" si="43"/>
        <v>#DIV/0!</v>
      </c>
      <c r="E555" s="560" t="e">
        <f t="shared" si="44"/>
        <v>#DIV/0!</v>
      </c>
      <c r="F555" s="680" t="e">
        <f t="shared" si="45"/>
        <v>#DIV/0!</v>
      </c>
      <c r="G555" s="503"/>
      <c r="H555" s="503"/>
      <c r="I555" s="503"/>
      <c r="J555" s="503"/>
      <c r="K555" s="585"/>
      <c r="L555" s="585"/>
    </row>
    <row r="556" spans="1:13" ht="20.149999999999999" customHeight="1" x14ac:dyDescent="0.3">
      <c r="A556" s="675" t="str">
        <f t="shared" si="41"/>
        <v>Différentiel correction invest Wallimage</v>
      </c>
      <c r="B556" s="658" t="e">
        <f t="shared" si="42"/>
        <v>#DIV/0!</v>
      </c>
      <c r="C556" s="682"/>
      <c r="D556" s="560" t="e">
        <f t="shared" si="43"/>
        <v>#DIV/0!</v>
      </c>
      <c r="E556" s="560" t="e">
        <f t="shared" si="44"/>
        <v>#DIV/0!</v>
      </c>
      <c r="F556" s="680" t="e">
        <f t="shared" si="45"/>
        <v>#DIV/0!</v>
      </c>
      <c r="G556" s="503"/>
      <c r="H556" s="503"/>
      <c r="I556" s="503"/>
      <c r="J556" s="503"/>
      <c r="K556" s="585"/>
      <c r="L556" s="585"/>
    </row>
    <row r="557" spans="1:13" ht="14.5" thickBot="1" x14ac:dyDescent="0.35">
      <c r="A557" s="668" t="s">
        <v>308</v>
      </c>
      <c r="B557" s="681" t="e">
        <f>SUM(B548:B556)</f>
        <v>#DIV/0!</v>
      </c>
      <c r="C557" s="683"/>
      <c r="D557" s="670" t="e">
        <f>-SUM(D548:D556)+D546</f>
        <v>#DIV/0!</v>
      </c>
      <c r="E557" s="670" t="e">
        <f>-SUM(E548:E556)+E546</f>
        <v>#DIV/0!</v>
      </c>
      <c r="F557" s="671" t="e">
        <f>-SUM(F548:F556)+F546</f>
        <v>#DIV/0!</v>
      </c>
      <c r="G557" s="503"/>
      <c r="H557" s="503"/>
      <c r="I557" s="503"/>
      <c r="J557" s="503"/>
      <c r="K557" s="585"/>
      <c r="L557" s="585"/>
    </row>
    <row r="558" spans="1:13" ht="15" customHeight="1" x14ac:dyDescent="0.3">
      <c r="A558" s="299"/>
      <c r="B558" s="299"/>
      <c r="C558" s="299"/>
      <c r="D558" s="299"/>
      <c r="E558" s="299"/>
      <c r="K558" s="585"/>
      <c r="L558" s="585"/>
    </row>
    <row r="559" spans="1:13" ht="15.75" customHeight="1" thickBot="1" x14ac:dyDescent="0.35">
      <c r="A559" s="299"/>
      <c r="B559" s="299"/>
      <c r="C559" s="299"/>
      <c r="D559" s="299"/>
      <c r="E559" s="299"/>
      <c r="K559" s="545"/>
      <c r="L559" s="545"/>
      <c r="M559" s="549"/>
    </row>
    <row r="560" spans="1:13" ht="20.149999999999999" customHeight="1" thickBot="1" x14ac:dyDescent="0.35">
      <c r="A560" s="577" t="s">
        <v>426</v>
      </c>
      <c r="B560" s="577"/>
      <c r="C560" s="628" t="s">
        <v>295</v>
      </c>
      <c r="D560" s="628" t="s">
        <v>296</v>
      </c>
      <c r="E560" s="628" t="s">
        <v>297</v>
      </c>
      <c r="F560" s="628" t="s">
        <v>298</v>
      </c>
      <c r="G560" s="558"/>
      <c r="H560" s="558"/>
      <c r="I560" s="558"/>
      <c r="J560" s="558"/>
      <c r="K560" s="585"/>
      <c r="L560" s="585"/>
    </row>
    <row r="561" spans="1:13" ht="15.75" customHeight="1" x14ac:dyDescent="0.35">
      <c r="A561" s="649" t="str">
        <f>A548</f>
        <v>Invest à recoupe prioritaire (Publisher, …)</v>
      </c>
      <c r="B561" s="645" t="s">
        <v>309</v>
      </c>
      <c r="C561" s="646" t="e">
        <f>C526+C537+C548-C522</f>
        <v>#DIV/0!</v>
      </c>
      <c r="D561" s="646" t="e">
        <f>D526+D537+D548-D522</f>
        <v>#DIV/0!</v>
      </c>
      <c r="E561" s="646" t="e">
        <f>E526+E537+E548-E522</f>
        <v>#DIV/0!</v>
      </c>
      <c r="F561" s="650" t="e">
        <f>F526+F537+F548-F522</f>
        <v>#DIV/0!</v>
      </c>
      <c r="K561" s="545"/>
      <c r="L561" s="545"/>
      <c r="M561" s="551"/>
    </row>
    <row r="562" spans="1:13" ht="15.75" customHeight="1" x14ac:dyDescent="0.35">
      <c r="A562" s="651" t="str">
        <f t="shared" ref="A562:A569" si="46">A549</f>
        <v>Wallimage</v>
      </c>
      <c r="B562" s="647"/>
      <c r="C562" s="648" t="e">
        <f t="shared" ref="C562:F569" si="47">C527+C538+C549</f>
        <v>#DIV/0!</v>
      </c>
      <c r="D562" s="648" t="e">
        <f t="shared" si="47"/>
        <v>#DIV/0!</v>
      </c>
      <c r="E562" s="648" t="e">
        <f t="shared" si="47"/>
        <v>#DIV/0!</v>
      </c>
      <c r="F562" s="652" t="e">
        <f t="shared" si="47"/>
        <v>#DIV/0!</v>
      </c>
      <c r="K562"/>
      <c r="L562" s="550"/>
      <c r="M562" s="545"/>
    </row>
    <row r="563" spans="1:13" ht="15" customHeight="1" x14ac:dyDescent="0.35">
      <c r="A563" s="649">
        <f t="shared" si="46"/>
        <v>0</v>
      </c>
      <c r="B563" s="645"/>
      <c r="C563" s="646" t="e">
        <f t="shared" si="47"/>
        <v>#DIV/0!</v>
      </c>
      <c r="D563" s="646" t="e">
        <f t="shared" si="47"/>
        <v>#DIV/0!</v>
      </c>
      <c r="E563" s="646" t="e">
        <f t="shared" si="47"/>
        <v>#DIV/0!</v>
      </c>
      <c r="F563" s="650" t="e">
        <f t="shared" si="47"/>
        <v>#DIV/0!</v>
      </c>
      <c r="K563"/>
      <c r="L563" s="586"/>
      <c r="M563" s="545"/>
    </row>
    <row r="564" spans="1:13" ht="15" customHeight="1" x14ac:dyDescent="0.35">
      <c r="A564" s="649">
        <f t="shared" si="46"/>
        <v>0</v>
      </c>
      <c r="B564" s="645"/>
      <c r="C564" s="646" t="e">
        <f t="shared" si="47"/>
        <v>#DIV/0!</v>
      </c>
      <c r="D564" s="646" t="e">
        <f t="shared" si="47"/>
        <v>#DIV/0!</v>
      </c>
      <c r="E564" s="646" t="e">
        <f t="shared" si="47"/>
        <v>#DIV/0!</v>
      </c>
      <c r="F564" s="650" t="e">
        <f t="shared" si="47"/>
        <v>#DIV/0!</v>
      </c>
      <c r="K564"/>
      <c r="L564" s="550"/>
      <c r="M564" s="545"/>
    </row>
    <row r="565" spans="1:13" ht="15" customHeight="1" x14ac:dyDescent="0.35">
      <c r="A565" s="649" t="str">
        <f t="shared" si="46"/>
        <v>Studio B</v>
      </c>
      <c r="B565" s="645"/>
      <c r="C565" s="646" t="e">
        <f t="shared" si="47"/>
        <v>#DIV/0!</v>
      </c>
      <c r="D565" s="646" t="e">
        <f t="shared" si="47"/>
        <v>#DIV/0!</v>
      </c>
      <c r="E565" s="646" t="e">
        <f t="shared" si="47"/>
        <v>#DIV/0!</v>
      </c>
      <c r="F565" s="650" t="e">
        <f t="shared" si="47"/>
        <v>#DIV/0!</v>
      </c>
      <c r="K565"/>
      <c r="L565" s="587"/>
      <c r="M565" s="545"/>
    </row>
    <row r="566" spans="1:13" ht="15" customHeight="1" x14ac:dyDescent="0.35">
      <c r="A566" s="649">
        <f t="shared" si="46"/>
        <v>0</v>
      </c>
      <c r="B566" s="645"/>
      <c r="C566" s="646" t="e">
        <f t="shared" si="47"/>
        <v>#DIV/0!</v>
      </c>
      <c r="D566" s="646" t="e">
        <f t="shared" si="47"/>
        <v>#DIV/0!</v>
      </c>
      <c r="E566" s="646" t="e">
        <f t="shared" si="47"/>
        <v>#DIV/0!</v>
      </c>
      <c r="F566" s="650" t="e">
        <f t="shared" si="47"/>
        <v>#DIV/0!</v>
      </c>
      <c r="K566"/>
      <c r="L566" s="587"/>
      <c r="M566" s="545"/>
    </row>
    <row r="567" spans="1:13" ht="15.75" customHeight="1" x14ac:dyDescent="0.35">
      <c r="A567" s="649">
        <f t="shared" si="46"/>
        <v>0</v>
      </c>
      <c r="B567" s="645"/>
      <c r="C567" s="646" t="e">
        <f t="shared" si="47"/>
        <v>#DIV/0!</v>
      </c>
      <c r="D567" s="646" t="e">
        <f t="shared" si="47"/>
        <v>#DIV/0!</v>
      </c>
      <c r="E567" s="646" t="e">
        <f t="shared" si="47"/>
        <v>#DIV/0!</v>
      </c>
      <c r="F567" s="650" t="e">
        <f t="shared" si="47"/>
        <v>#DIV/0!</v>
      </c>
      <c r="K567"/>
      <c r="L567" s="550"/>
      <c r="M567" s="545"/>
    </row>
    <row r="568" spans="1:13" ht="14.5" x14ac:dyDescent="0.35">
      <c r="A568" s="649">
        <f t="shared" si="46"/>
        <v>0</v>
      </c>
      <c r="B568" s="582"/>
      <c r="C568" s="646" t="e">
        <f t="shared" si="47"/>
        <v>#DIV/0!</v>
      </c>
      <c r="D568" s="646" t="e">
        <f t="shared" si="47"/>
        <v>#DIV/0!</v>
      </c>
      <c r="E568" s="646" t="e">
        <f t="shared" si="47"/>
        <v>#DIV/0!</v>
      </c>
      <c r="F568" s="650" t="e">
        <f t="shared" si="47"/>
        <v>#DIV/0!</v>
      </c>
      <c r="K568"/>
      <c r="L568" s="550"/>
      <c r="M568" s="545"/>
    </row>
    <row r="569" spans="1:13" ht="15" thickBot="1" x14ac:dyDescent="0.4">
      <c r="A569" s="649" t="str">
        <f t="shared" si="46"/>
        <v>Différentiel correction invest Wallimage</v>
      </c>
      <c r="B569" s="582"/>
      <c r="C569" s="646" t="e">
        <f t="shared" si="47"/>
        <v>#DIV/0!</v>
      </c>
      <c r="D569" s="646" t="e">
        <f t="shared" si="47"/>
        <v>#DIV/0!</v>
      </c>
      <c r="E569" s="646" t="e">
        <f t="shared" si="47"/>
        <v>#DIV/0!</v>
      </c>
      <c r="F569" s="650" t="e">
        <f t="shared" si="47"/>
        <v>#DIV/0!</v>
      </c>
      <c r="K569"/>
      <c r="L569" s="550"/>
      <c r="M569" s="545"/>
    </row>
    <row r="570" spans="1:13" ht="20.149999999999999" customHeight="1" thickBot="1" x14ac:dyDescent="0.35">
      <c r="A570" s="577" t="s">
        <v>310</v>
      </c>
      <c r="B570" s="577"/>
      <c r="C570" s="690" t="e">
        <f>SUM(C561:C569)</f>
        <v>#DIV/0!</v>
      </c>
      <c r="D570" s="690" t="e">
        <f>SUM(D561:D569)</f>
        <v>#DIV/0!</v>
      </c>
      <c r="E570" s="690" t="e">
        <f>SUM(E561:E569)</f>
        <v>#DIV/0!</v>
      </c>
      <c r="F570" s="690" t="e">
        <f>SUM(F561:F569)</f>
        <v>#DIV/0!</v>
      </c>
      <c r="G570" s="558"/>
      <c r="H570" s="558"/>
      <c r="I570" s="558"/>
      <c r="J570" s="558"/>
      <c r="K570" s="585"/>
      <c r="L570" s="585"/>
    </row>
    <row r="571" spans="1:13" ht="14.5" x14ac:dyDescent="0.35">
      <c r="A571" s="691" t="s">
        <v>166</v>
      </c>
      <c r="B571" s="692"/>
      <c r="C571" s="693" t="e">
        <f>C521</f>
        <v>#DIV/0!</v>
      </c>
      <c r="D571" s="693">
        <f>D521</f>
        <v>0</v>
      </c>
      <c r="E571" s="694">
        <f>E521</f>
        <v>0</v>
      </c>
      <c r="F571" s="695">
        <f>F521</f>
        <v>0</v>
      </c>
      <c r="K571"/>
      <c r="L571" s="550"/>
      <c r="M571" s="545"/>
    </row>
    <row r="572" spans="1:13" ht="14.5" x14ac:dyDescent="0.35">
      <c r="A572" s="653"/>
      <c r="B572" s="582"/>
      <c r="C572" s="582"/>
      <c r="D572" s="646"/>
      <c r="E572" s="646"/>
      <c r="F572" s="650"/>
      <c r="K572"/>
      <c r="L572" s="550"/>
      <c r="M572" s="545"/>
    </row>
    <row r="573" spans="1:13" ht="14.5" x14ac:dyDescent="0.35">
      <c r="A573" s="653"/>
      <c r="B573" s="582"/>
      <c r="C573" s="582"/>
      <c r="D573" s="582"/>
      <c r="E573" s="582"/>
      <c r="F573" s="654"/>
      <c r="K573"/>
      <c r="L573" s="550"/>
      <c r="M573" s="545"/>
    </row>
    <row r="574" spans="1:13" ht="15" thickBot="1" x14ac:dyDescent="0.4">
      <c r="A574" s="655" t="s">
        <v>311</v>
      </c>
      <c r="B574" s="656"/>
      <c r="C574" s="656" t="e">
        <f>IF(C562&lt;(2*$B$486),8*(C562/(2*$B$486)),8)</f>
        <v>#DIV/0!</v>
      </c>
      <c r="D574" s="656" t="e">
        <f t="shared" ref="D574:F574" si="48">IF(D562&lt;(2*$B$486),8*(D562/(2*$B$486)),8)</f>
        <v>#DIV/0!</v>
      </c>
      <c r="E574" s="656" t="e">
        <f t="shared" si="48"/>
        <v>#DIV/0!</v>
      </c>
      <c r="F574" s="657" t="e">
        <f t="shared" si="48"/>
        <v>#DIV/0!</v>
      </c>
      <c r="K574"/>
      <c r="L574" s="550"/>
      <c r="M574" s="545"/>
    </row>
    <row r="575" spans="1:13" ht="14.5" x14ac:dyDescent="0.35">
      <c r="A575"/>
      <c r="K575"/>
      <c r="L575" s="551"/>
      <c r="M575" s="545"/>
    </row>
    <row r="576" spans="1:13" ht="20.149999999999999" customHeight="1" x14ac:dyDescent="0.3"/>
    <row r="577" spans="1:5" ht="20.149999999999999" customHeight="1" x14ac:dyDescent="0.3"/>
    <row r="578" spans="1:5" ht="20.149999999999999" customHeight="1" x14ac:dyDescent="0.3"/>
    <row r="579" spans="1:5" ht="20.149999999999999" customHeight="1" x14ac:dyDescent="0.3">
      <c r="A579" s="561"/>
      <c r="B579" s="561"/>
      <c r="C579" s="562"/>
    </row>
    <row r="580" spans="1:5" x14ac:dyDescent="0.3">
      <c r="D580" s="281"/>
      <c r="E580" s="281"/>
    </row>
    <row r="604" spans="1:7" x14ac:dyDescent="0.3">
      <c r="A604" s="570"/>
      <c r="B604" s="555"/>
      <c r="C604" s="576"/>
      <c r="D604" s="553"/>
      <c r="E604" s="559"/>
      <c r="G604" s="397"/>
    </row>
    <row r="605" spans="1:7" x14ac:dyDescent="0.3">
      <c r="A605" s="570"/>
      <c r="B605" s="555"/>
      <c r="C605" s="576"/>
      <c r="D605" s="553"/>
      <c r="E605" s="559"/>
      <c r="G605" s="397"/>
    </row>
    <row r="606" spans="1:7" x14ac:dyDescent="0.3">
      <c r="A606" s="570"/>
      <c r="B606" s="555"/>
      <c r="C606" s="576"/>
      <c r="D606" s="553"/>
      <c r="E606" s="559"/>
      <c r="G606" s="397"/>
    </row>
    <row r="607" spans="1:7" x14ac:dyDescent="0.3">
      <c r="A607" s="570"/>
      <c r="B607" s="555"/>
      <c r="C607" s="576"/>
      <c r="D607" s="553"/>
      <c r="E607" s="559"/>
      <c r="G607" s="397"/>
    </row>
    <row r="608" spans="1:7" x14ac:dyDescent="0.3">
      <c r="A608" s="570"/>
      <c r="B608" s="555"/>
      <c r="C608" s="576"/>
      <c r="D608" s="553"/>
      <c r="E608" s="559"/>
      <c r="G608" s="397"/>
    </row>
    <row r="609" spans="1:11" x14ac:dyDescent="0.3">
      <c r="E609" s="555"/>
    </row>
    <row r="610" spans="1:11" x14ac:dyDescent="0.3">
      <c r="E610" s="559"/>
      <c r="K610" s="559" t="e">
        <f>B510</f>
        <v>#DIV/0!</v>
      </c>
    </row>
    <row r="611" spans="1:11" x14ac:dyDescent="0.3">
      <c r="E611" s="559"/>
      <c r="K611" s="559">
        <f>B498</f>
        <v>0</v>
      </c>
    </row>
    <row r="612" spans="1:11" x14ac:dyDescent="0.3">
      <c r="E612" s="559"/>
      <c r="K612" s="559">
        <f>B499</f>
        <v>100000</v>
      </c>
    </row>
    <row r="613" spans="1:11" x14ac:dyDescent="0.3">
      <c r="E613" s="559"/>
      <c r="K613" s="559" t="e">
        <f>K610-K611-K612</f>
        <v>#DIV/0!</v>
      </c>
    </row>
    <row r="614" spans="1:11" x14ac:dyDescent="0.3">
      <c r="E614" s="559"/>
      <c r="K614" s="559" t="e">
        <f>(K611+K612)*G485</f>
        <v>#DIV/0!</v>
      </c>
    </row>
    <row r="615" spans="1:11" x14ac:dyDescent="0.3">
      <c r="E615" s="559"/>
      <c r="F615" s="263">
        <f>616000</f>
        <v>616000</v>
      </c>
      <c r="G615" s="263" t="e">
        <f>F615*E487</f>
        <v>#DIV/0!</v>
      </c>
      <c r="K615" s="559" t="e">
        <f>K613-K614</f>
        <v>#DIV/0!</v>
      </c>
    </row>
    <row r="616" spans="1:11" x14ac:dyDescent="0.3">
      <c r="E616" s="559"/>
      <c r="F616" s="263">
        <f t="shared" ref="F616:F622" si="49">616000</f>
        <v>616000</v>
      </c>
      <c r="G616" s="263">
        <f>F616*E485</f>
        <v>554400</v>
      </c>
    </row>
    <row r="617" spans="1:11" x14ac:dyDescent="0.3">
      <c r="E617" s="555"/>
      <c r="F617" s="263">
        <f t="shared" si="49"/>
        <v>616000</v>
      </c>
      <c r="G617" s="263" t="e">
        <f>F617*E488</f>
        <v>#DIV/0!</v>
      </c>
    </row>
    <row r="618" spans="1:11" x14ac:dyDescent="0.3">
      <c r="E618" s="555"/>
      <c r="F618" s="263">
        <f t="shared" si="49"/>
        <v>616000</v>
      </c>
      <c r="G618" s="263" t="e">
        <f>F618*E489</f>
        <v>#DIV/0!</v>
      </c>
    </row>
    <row r="619" spans="1:11" x14ac:dyDescent="0.3">
      <c r="E619" s="555"/>
      <c r="F619" s="263">
        <f t="shared" si="49"/>
        <v>616000</v>
      </c>
      <c r="G619" s="263" t="e">
        <f>F619*E490</f>
        <v>#DIV/0!</v>
      </c>
    </row>
    <row r="620" spans="1:11" x14ac:dyDescent="0.3">
      <c r="A620" s="281"/>
      <c r="B620" s="553"/>
      <c r="C620" s="554"/>
      <c r="D620" s="553"/>
      <c r="E620" s="555"/>
      <c r="F620" s="263">
        <f t="shared" si="49"/>
        <v>616000</v>
      </c>
      <c r="G620" s="263" t="e">
        <f>F620*E491</f>
        <v>#DIV/0!</v>
      </c>
    </row>
    <row r="621" spans="1:11" x14ac:dyDescent="0.3">
      <c r="A621" s="281"/>
      <c r="B621" s="558"/>
      <c r="C621" s="563"/>
      <c r="D621" s="553"/>
      <c r="E621" s="555"/>
      <c r="F621" s="263">
        <f t="shared" si="49"/>
        <v>616000</v>
      </c>
      <c r="G621" s="263" t="e">
        <f>F621*E492</f>
        <v>#DIV/0!</v>
      </c>
    </row>
    <row r="622" spans="1:11" x14ac:dyDescent="0.3">
      <c r="A622" s="281"/>
      <c r="B622" s="553"/>
      <c r="C622" s="554"/>
      <c r="D622" s="553"/>
      <c r="E622" s="555"/>
      <c r="F622" s="263">
        <f t="shared" si="49"/>
        <v>616000</v>
      </c>
      <c r="G622" s="263" t="e">
        <f>F622*E486</f>
        <v>#DIV/0!</v>
      </c>
    </row>
    <row r="623" spans="1:11" x14ac:dyDescent="0.3">
      <c r="A623" s="281"/>
      <c r="B623" s="553"/>
      <c r="C623" s="554"/>
      <c r="D623" s="553"/>
      <c r="E623" s="555"/>
      <c r="G623" s="263" t="e">
        <f>SUM(G615:G622)</f>
        <v>#DIV/0!</v>
      </c>
    </row>
    <row r="624" spans="1:11" ht="14.5" x14ac:dyDescent="0.35">
      <c r="F624" s="1227"/>
      <c r="G624" s="527"/>
      <c r="H624" s="529"/>
      <c r="I624" s="1156"/>
    </row>
    <row r="625" spans="6:9" ht="14.5" x14ac:dyDescent="0.35">
      <c r="F625" s="1227"/>
      <c r="G625" s="527" t="s">
        <v>312</v>
      </c>
      <c r="H625" s="528" t="e">
        <f>#REF!*H626</f>
        <v>#REF!</v>
      </c>
      <c r="I625" s="1157"/>
    </row>
    <row r="626" spans="6:9" ht="14.5" x14ac:dyDescent="0.35">
      <c r="F626" s="1227"/>
      <c r="G626" s="530" t="s">
        <v>313</v>
      </c>
      <c r="H626" s="531">
        <f>G616</f>
        <v>554400</v>
      </c>
      <c r="I626" s="1158"/>
    </row>
    <row r="627" spans="6:9" ht="15" thickBot="1" x14ac:dyDescent="0.4">
      <c r="F627" s="1227"/>
      <c r="G627" s="527"/>
      <c r="H627" s="532"/>
      <c r="I627" s="1156"/>
    </row>
    <row r="628" spans="6:9" ht="15" thickBot="1" x14ac:dyDescent="0.4">
      <c r="F628" s="1228"/>
      <c r="G628" s="533" t="s">
        <v>314</v>
      </c>
      <c r="H628" s="534" t="e">
        <f>#REF!-#REF!-H625</f>
        <v>#REF!</v>
      </c>
      <c r="I628" s="1159"/>
    </row>
    <row r="644" spans="1:3" ht="14.5" x14ac:dyDescent="0.35">
      <c r="A644" s="413" t="s">
        <v>315</v>
      </c>
      <c r="B644" s="356"/>
      <c r="C644" s="412"/>
    </row>
    <row r="645" spans="1:3" ht="114.75" customHeight="1" x14ac:dyDescent="0.3">
      <c r="A645" s="414"/>
      <c r="B645" s="415"/>
      <c r="C645" s="416"/>
    </row>
  </sheetData>
  <mergeCells count="10">
    <mergeCell ref="F624:F628"/>
    <mergeCell ref="C439:E439"/>
    <mergeCell ref="D515:F515"/>
    <mergeCell ref="G515:J515"/>
    <mergeCell ref="B2:H6"/>
    <mergeCell ref="E136:F136"/>
    <mergeCell ref="H413:J413"/>
    <mergeCell ref="H415:J415"/>
    <mergeCell ref="G120:J121"/>
    <mergeCell ref="A32:B32"/>
  </mergeCells>
  <conditionalFormatting sqref="B58">
    <cfRule type="iconSet" priority="10">
      <iconSet iconSet="3Symbols">
        <cfvo type="percent" val="0"/>
        <cfvo type="percent" val="33"/>
        <cfvo type="percent" val="67"/>
      </iconSet>
    </cfRule>
  </conditionalFormatting>
  <conditionalFormatting sqref="B69">
    <cfRule type="containsText" dxfId="32" priority="38" operator="containsText" text="OUI">
      <formula>NOT(ISERROR(SEARCH("OUI",B69)))</formula>
    </cfRule>
    <cfRule type="containsText" dxfId="31" priority="39" operator="containsText" text="NON">
      <formula>NOT(ISERROR(SEARCH("NON",B69)))</formula>
    </cfRule>
  </conditionalFormatting>
  <conditionalFormatting sqref="B79">
    <cfRule type="cellIs" priority="23" operator="greaterThanOrEqual">
      <formula>1</formula>
    </cfRule>
  </conditionalFormatting>
  <conditionalFormatting sqref="B453:B458">
    <cfRule type="cellIs" dxfId="30" priority="42" operator="equal">
      <formula>"OK"</formula>
    </cfRule>
    <cfRule type="cellIs" dxfId="29" priority="43" operator="equal">
      <formula>"OK"</formula>
    </cfRule>
    <cfRule type="cellIs" dxfId="28" priority="44" operator="equal">
      <formula>"Statut des dépenses à vérifier"</formula>
    </cfRule>
  </conditionalFormatting>
  <conditionalFormatting sqref="B467:B470">
    <cfRule type="iconSet" priority="45">
      <iconSet iconSet="3Symbols">
        <cfvo type="percent" val="0"/>
        <cfvo type="num" val="1"/>
        <cfvo type="num" val="1.5"/>
      </iconSet>
    </cfRule>
  </conditionalFormatting>
  <conditionalFormatting sqref="C430 E430 G430 C433:C438 E433:E438 G433:G445 F439:F445">
    <cfRule type="cellIs" dxfId="27" priority="34" operator="equal">
      <formula>"OK"</formula>
    </cfRule>
    <cfRule type="containsText" dxfId="26" priority="35" operator="containsText" text="NOK">
      <formula>NOT(ISERROR(SEARCH("NOK",C430)))</formula>
    </cfRule>
  </conditionalFormatting>
  <conditionalFormatting sqref="C467:C470">
    <cfRule type="iconSet" priority="47">
      <iconSet iconSet="3Symbols">
        <cfvo type="percent" val="0"/>
        <cfvo type="num" val="1"/>
        <cfvo type="num" val="2"/>
      </iconSet>
    </cfRule>
  </conditionalFormatting>
  <conditionalFormatting sqref="E409">
    <cfRule type="cellIs" dxfId="25" priority="1" operator="notEqual">
      <formula>"OK"</formula>
    </cfRule>
    <cfRule type="containsText" dxfId="24" priority="4" operator="containsText" text="NOK">
      <formula>NOT(ISERROR(SEARCH("NOK",E409)))</formula>
    </cfRule>
    <cfRule type="containsText" dxfId="23" priority="5" operator="containsText" text="OK">
      <formula>NOT(ISERROR(SEARCH("OK",E409)))</formula>
    </cfRule>
  </conditionalFormatting>
  <conditionalFormatting sqref="E417">
    <cfRule type="cellIs" dxfId="22" priority="2" operator="notEqual">
      <formula>"OK"</formula>
    </cfRule>
    <cfRule type="containsText" dxfId="21" priority="3" operator="containsText" text="OK">
      <formula>NOT(ISERROR(SEARCH("OK",E417)))</formula>
    </cfRule>
  </conditionalFormatting>
  <conditionalFormatting sqref="E423">
    <cfRule type="containsText" dxfId="20" priority="32" operator="containsText" text="OK">
      <formula>NOT(ISERROR(SEARCH("OK",E423)))</formula>
    </cfRule>
    <cfRule type="containsText" dxfId="19" priority="33" operator="containsText" text="NOK">
      <formula>NOT(ISERROR(SEARCH("NOK",E423)))</formula>
    </cfRule>
  </conditionalFormatting>
  <conditionalFormatting sqref="E440">
    <cfRule type="cellIs" dxfId="18" priority="12" operator="equal">
      <formula>"OK"</formula>
    </cfRule>
    <cfRule type="containsText" dxfId="17" priority="13" operator="containsText" text="NOK">
      <formula>NOT(ISERROR(SEARCH("NOK",E440)))</formula>
    </cfRule>
  </conditionalFormatting>
  <conditionalFormatting sqref="E446:E448">
    <cfRule type="cellIs" dxfId="16" priority="14" operator="equal">
      <formula>"OK"</formula>
    </cfRule>
    <cfRule type="containsText" dxfId="15" priority="15" operator="containsText" text="NOK">
      <formula>NOT(ISERROR(SEARCH("NOK",E446)))</formula>
    </cfRule>
  </conditionalFormatting>
  <dataValidations count="4">
    <dataValidation type="list" allowBlank="1" showInputMessage="1" showErrorMessage="1" sqref="E116 F107" xr:uid="{BB2D865D-9B22-42C0-9889-2C5B6FFE2183}">
      <formula1>#REF!</formula1>
    </dataValidation>
    <dataValidation type="list" allowBlank="1" showInputMessage="1" showErrorMessage="1" sqref="B128" xr:uid="{0CC9ED74-7A78-49F7-92BD-84B82A38C0B5}">
      <formula1>$E$128:$G$128</formula1>
    </dataValidation>
    <dataValidation type="list" allowBlank="1" showInputMessage="1" showErrorMessage="1" sqref="B10" xr:uid="{2AB47B81-6C5F-4142-BB86-796DA1A705F6}">
      <formula1>$S$2:$S$5</formula1>
    </dataValidation>
    <dataValidation type="list" allowBlank="1" showInputMessage="1" showErrorMessage="1" sqref="B69" xr:uid="{A11A74E4-5D12-47BB-B5F2-509C6065A315}">
      <formula1>$E$67:$E$69</formula1>
    </dataValidation>
  </dataValidation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9" id="{763D80E6-EF8C-4B0A-83BA-28B67E9AC537}">
            <x14:iconSet iconSet="3Symbols" custom="1">
              <x14:cfvo type="percent">
                <xm:f>0</xm:f>
              </x14:cfvo>
              <x14:cfvo type="num">
                <xm:f>0</xm:f>
              </x14:cfvo>
              <x14:cfvo type="num">
                <xm:f>1</xm:f>
              </x14:cfvo>
              <x14:cfIcon iconSet="3Symbols" iconId="0"/>
              <x14:cfIcon iconSet="3Symbols" iconId="0"/>
              <x14:cfIcon iconSet="3Symbols" iconId="2"/>
            </x14:iconSet>
          </x14:cfRule>
          <xm:sqref>B58</xm:sqref>
        </x14:conditionalFormatting>
        <x14:conditionalFormatting xmlns:xm="http://schemas.microsoft.com/office/excel/2006/main">
          <x14:cfRule type="iconSet" priority="16" id="{CE6B2AD5-5B26-4FC9-8E94-3F41B7F3F642}">
            <x14:iconSet iconSet="3Symbols2" custom="1">
              <x14:cfvo type="percent">
                <xm:f>0</xm:f>
              </x14:cfvo>
              <x14:cfvo type="num">
                <xm:f>0</xm:f>
              </x14:cfvo>
              <x14:cfvo type="num">
                <xm:f>1</xm:f>
              </x14:cfvo>
              <x14:cfIcon iconSet="3Symbols2" iconId="0"/>
              <x14:cfIcon iconSet="3Symbols2" iconId="0"/>
              <x14:cfIcon iconSet="3Symbols2" iconId="2"/>
            </x14:iconSet>
          </x14:cfRule>
          <xm:sqref>B61:B62 B65:B66</xm:sqref>
        </x14:conditionalFormatting>
        <x14:conditionalFormatting xmlns:xm="http://schemas.microsoft.com/office/excel/2006/main">
          <x14:cfRule type="iconSet" priority="7" id="{E0CC42EF-DBB1-41F4-A909-BC699675FA1E}">
            <x14:iconSet iconSet="3Symbols2" custom="1">
              <x14:cfvo type="percent">
                <xm:f>0</xm:f>
              </x14:cfvo>
              <x14:cfvo type="num">
                <xm:f>0</xm:f>
              </x14:cfvo>
              <x14:cfvo type="num">
                <xm:f>1</xm:f>
              </x14:cfvo>
              <x14:cfIcon iconSet="3Symbols2" iconId="0"/>
              <x14:cfIcon iconSet="3Symbols2" iconId="0"/>
              <x14:cfIcon iconSet="3Symbols2" iconId="2"/>
            </x14:iconSet>
          </x14:cfRule>
          <xm:sqref>B67</xm:sqref>
        </x14:conditionalFormatting>
        <x14:conditionalFormatting xmlns:xm="http://schemas.microsoft.com/office/excel/2006/main">
          <x14:cfRule type="iconSet" priority="49" id="{98B5965C-B1AB-4D54-874F-4E80EF7C7B68}">
            <x14:iconSet iconSet="3Symbols2" custom="1">
              <x14:cfvo type="percent">
                <xm:f>0</xm:f>
              </x14:cfvo>
              <x14:cfvo type="num">
                <xm:f>0</xm:f>
              </x14:cfvo>
              <x14:cfvo type="num">
                <xm:f>1</xm:f>
              </x14:cfvo>
              <x14:cfIcon iconSet="3Symbols2" iconId="0"/>
              <x14:cfIcon iconSet="3Symbols2" iconId="0"/>
              <x14:cfIcon iconSet="3Symbols2" iconId="2"/>
            </x14:iconSet>
          </x14:cfRule>
          <xm:sqref>B68 B63:B64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B3369-3315-4915-B85C-6BE193EDCE88}">
  <dimension ref="A1:Q22"/>
  <sheetViews>
    <sheetView showGridLines="0" topLeftCell="A23" zoomScale="98" zoomScaleNormal="70" workbookViewId="0">
      <selection activeCell="H23" sqref="H23"/>
    </sheetView>
  </sheetViews>
  <sheetFormatPr baseColWidth="10" defaultColWidth="11.453125" defaultRowHeight="14" x14ac:dyDescent="0.3"/>
  <cols>
    <col min="1" max="1" width="4.81640625" style="263" customWidth="1"/>
    <col min="2" max="2" width="3" style="263" customWidth="1"/>
    <col min="3" max="3" width="18" style="263" customWidth="1"/>
    <col min="4" max="4" width="129.453125" style="263" customWidth="1"/>
    <col min="5" max="5" width="2.81640625" style="263" customWidth="1"/>
    <col min="6" max="6" width="12" style="263" customWidth="1"/>
    <col min="7" max="7" width="4.453125" style="263" customWidth="1"/>
    <col min="8" max="16384" width="11.453125" style="263"/>
  </cols>
  <sheetData>
    <row r="1" spans="1:17" ht="32.5" x14ac:dyDescent="0.65">
      <c r="A1" s="1113" t="s">
        <v>316</v>
      </c>
    </row>
    <row r="2" spans="1:17" ht="30" customHeight="1" x14ac:dyDescent="0.65">
      <c r="A2" s="1113" t="s">
        <v>593</v>
      </c>
      <c r="D2" s="1112"/>
      <c r="E2" s="267"/>
      <c r="H2" s="1201"/>
      <c r="I2" s="1201"/>
      <c r="J2" s="1201"/>
      <c r="K2" s="1201"/>
      <c r="L2" s="1201"/>
      <c r="M2" s="1201"/>
      <c r="N2" s="1201"/>
      <c r="O2" s="1201"/>
      <c r="P2" s="1201"/>
      <c r="Q2" s="1201"/>
    </row>
    <row r="4" spans="1:17" ht="14.5" thickBot="1" x14ac:dyDescent="0.35"/>
    <row r="5" spans="1:17" ht="28" x14ac:dyDescent="0.3">
      <c r="D5" s="1120" t="s">
        <v>594</v>
      </c>
    </row>
    <row r="6" spans="1:17" x14ac:dyDescent="0.3">
      <c r="D6" s="1121"/>
    </row>
    <row r="7" spans="1:17" ht="98" x14ac:dyDescent="0.3">
      <c r="D7" s="1121" t="s">
        <v>627</v>
      </c>
    </row>
    <row r="8" spans="1:17" x14ac:dyDescent="0.3">
      <c r="D8" s="1121"/>
    </row>
    <row r="9" spans="1:17" ht="28" x14ac:dyDescent="0.3">
      <c r="D9" s="1121" t="s">
        <v>628</v>
      </c>
    </row>
    <row r="10" spans="1:17" x14ac:dyDescent="0.3">
      <c r="D10" s="1114"/>
    </row>
    <row r="11" spans="1:17" x14ac:dyDescent="0.3">
      <c r="D11" s="1114" t="s">
        <v>317</v>
      </c>
    </row>
    <row r="12" spans="1:17" x14ac:dyDescent="0.3">
      <c r="D12" s="1114"/>
    </row>
    <row r="13" spans="1:17" x14ac:dyDescent="0.3">
      <c r="D13" s="1114" t="s">
        <v>318</v>
      </c>
    </row>
    <row r="14" spans="1:17" x14ac:dyDescent="0.3">
      <c r="D14" s="1114"/>
    </row>
    <row r="15" spans="1:17" ht="81.650000000000006" customHeight="1" x14ac:dyDescent="0.3">
      <c r="D15" s="1115" t="s">
        <v>629</v>
      </c>
    </row>
    <row r="16" spans="1:17" ht="66" customHeight="1" x14ac:dyDescent="0.3">
      <c r="D16" s="1115" t="s">
        <v>607</v>
      </c>
    </row>
    <row r="17" spans="4:4" x14ac:dyDescent="0.3">
      <c r="D17" s="1114"/>
    </row>
    <row r="18" spans="4:4" x14ac:dyDescent="0.3">
      <c r="D18" s="1116" t="s">
        <v>319</v>
      </c>
    </row>
    <row r="19" spans="4:4" x14ac:dyDescent="0.3">
      <c r="D19" s="1117" t="s">
        <v>320</v>
      </c>
    </row>
    <row r="20" spans="4:4" x14ac:dyDescent="0.3">
      <c r="D20" s="1117" t="s">
        <v>321</v>
      </c>
    </row>
    <row r="21" spans="4:4" x14ac:dyDescent="0.3">
      <c r="D21" s="1118" t="s">
        <v>322</v>
      </c>
    </row>
    <row r="22" spans="4:4" ht="14.5" thickBot="1" x14ac:dyDescent="0.35">
      <c r="D22" s="1119"/>
    </row>
  </sheetData>
  <mergeCells count="1">
    <mergeCell ref="H2:Q2"/>
  </mergeCells>
  <hyperlinks>
    <hyperlink ref="D21" r:id="rId1" xr:uid="{862BDC5F-BC76-43A7-9451-14EC81E2A566}"/>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2B290-7052-4AED-BE9E-BD3DF6492323}">
  <sheetPr>
    <tabColor theme="3" tint="0.79998168889431442"/>
  </sheetPr>
  <dimension ref="A1:N80"/>
  <sheetViews>
    <sheetView showGridLines="0" topLeftCell="A63" zoomScale="115" zoomScaleNormal="115" workbookViewId="0">
      <selection activeCell="B89" sqref="B89"/>
    </sheetView>
  </sheetViews>
  <sheetFormatPr baseColWidth="10" defaultColWidth="11.453125" defaultRowHeight="14" x14ac:dyDescent="0.3"/>
  <cols>
    <col min="1" max="1" width="36.1796875" style="263" customWidth="1"/>
    <col min="2" max="2" width="31.1796875" style="263" customWidth="1"/>
    <col min="3" max="3" width="18.81640625" style="263" customWidth="1"/>
    <col min="4" max="4" width="21.453125" style="263" customWidth="1"/>
    <col min="5" max="5" width="17.81640625" style="263" customWidth="1"/>
    <col min="6" max="6" width="19.453125" style="263" customWidth="1"/>
    <col min="7" max="7" width="17.1796875" style="263" customWidth="1"/>
    <col min="8" max="8" width="19.453125" style="263" customWidth="1"/>
    <col min="9" max="16384" width="11.453125" style="263"/>
  </cols>
  <sheetData>
    <row r="1" spans="1:14" ht="30" x14ac:dyDescent="0.3">
      <c r="A1" s="895" t="s">
        <v>323</v>
      </c>
      <c r="C1" s="286"/>
      <c r="D1" s="286"/>
      <c r="E1" s="286"/>
      <c r="F1" s="286"/>
      <c r="G1" s="286"/>
      <c r="H1" s="286"/>
      <c r="I1" s="286"/>
      <c r="J1" s="286"/>
      <c r="K1" s="286"/>
      <c r="L1" s="286"/>
    </row>
    <row r="2" spans="1:14" x14ac:dyDescent="0.3">
      <c r="L2" s="285"/>
      <c r="M2" s="285" t="s">
        <v>556</v>
      </c>
      <c r="N2" s="285"/>
    </row>
    <row r="3" spans="1:14" x14ac:dyDescent="0.3">
      <c r="K3" s="284"/>
      <c r="L3" s="285"/>
      <c r="M3" s="285" t="s">
        <v>557</v>
      </c>
      <c r="N3" s="285"/>
    </row>
    <row r="4" spans="1:14" x14ac:dyDescent="0.3">
      <c r="K4" s="284"/>
      <c r="L4" s="285" t="s">
        <v>325</v>
      </c>
      <c r="M4" s="285"/>
      <c r="N4" s="285"/>
    </row>
    <row r="5" spans="1:14" x14ac:dyDescent="0.3">
      <c r="K5" s="284"/>
      <c r="L5" s="285" t="s">
        <v>326</v>
      </c>
      <c r="M5" s="285"/>
      <c r="N5" s="285"/>
    </row>
    <row r="6" spans="1:14" x14ac:dyDescent="0.3">
      <c r="K6" s="284"/>
      <c r="L6" s="285" t="s">
        <v>171</v>
      </c>
      <c r="M6" s="285"/>
      <c r="N6" s="285"/>
    </row>
    <row r="7" spans="1:14" x14ac:dyDescent="0.3">
      <c r="K7" s="284"/>
      <c r="L7" s="285" t="s">
        <v>173</v>
      </c>
      <c r="M7" s="285"/>
      <c r="N7" s="285"/>
    </row>
    <row r="8" spans="1:14" x14ac:dyDescent="0.3">
      <c r="K8" s="284"/>
      <c r="L8" s="285" t="s">
        <v>553</v>
      </c>
      <c r="M8" s="285" t="s">
        <v>327</v>
      </c>
      <c r="N8" s="285"/>
    </row>
    <row r="9" spans="1:14" x14ac:dyDescent="0.3">
      <c r="A9" s="266" t="s">
        <v>328</v>
      </c>
      <c r="B9" s="271"/>
      <c r="K9" s="284"/>
      <c r="L9" s="285" t="s">
        <v>567</v>
      </c>
      <c r="M9" s="285" t="s">
        <v>329</v>
      </c>
      <c r="N9" s="285"/>
    </row>
    <row r="10" spans="1:14" x14ac:dyDescent="0.3">
      <c r="L10" s="285" t="s">
        <v>555</v>
      </c>
      <c r="M10" s="285" t="s">
        <v>330</v>
      </c>
      <c r="N10" s="285"/>
    </row>
    <row r="11" spans="1:14" x14ac:dyDescent="0.3">
      <c r="A11" s="262"/>
      <c r="L11" s="285" t="s">
        <v>612</v>
      </c>
      <c r="M11" s="285"/>
      <c r="N11" s="285"/>
    </row>
    <row r="12" spans="1:14" x14ac:dyDescent="0.3">
      <c r="L12" s="285"/>
      <c r="M12" s="285" t="s">
        <v>171</v>
      </c>
      <c r="N12" s="285"/>
    </row>
    <row r="13" spans="1:14" ht="14.5" thickBot="1" x14ac:dyDescent="0.35">
      <c r="A13" s="269" t="s">
        <v>331</v>
      </c>
      <c r="B13" s="270"/>
      <c r="C13" s="270"/>
      <c r="D13" s="270"/>
      <c r="E13" s="270"/>
      <c r="F13" s="270"/>
      <c r="G13" s="270"/>
      <c r="H13" s="270"/>
      <c r="I13" s="270"/>
      <c r="J13" s="270"/>
      <c r="K13" s="270"/>
      <c r="L13" s="1199"/>
      <c r="M13" s="285" t="s">
        <v>173</v>
      </c>
      <c r="N13" s="285"/>
    </row>
    <row r="15" spans="1:14" x14ac:dyDescent="0.3">
      <c r="A15" s="537" t="s">
        <v>440</v>
      </c>
      <c r="B15" s="271"/>
      <c r="C15" s="922" t="s">
        <v>597</v>
      </c>
      <c r="D15" s="915"/>
      <c r="E15" s="915"/>
      <c r="F15" s="915"/>
      <c r="G15" s="915"/>
      <c r="H15" s="915"/>
      <c r="I15" s="920"/>
    </row>
    <row r="16" spans="1:14" ht="14.25" customHeight="1" x14ac:dyDescent="0.3">
      <c r="A16" s="283" t="s">
        <v>124</v>
      </c>
      <c r="B16" s="272"/>
      <c r="C16" s="914" t="s">
        <v>550</v>
      </c>
      <c r="D16" s="915"/>
      <c r="E16" s="916"/>
      <c r="F16" s="916"/>
      <c r="G16" s="916"/>
      <c r="H16" s="916"/>
      <c r="I16" s="917"/>
      <c r="J16" s="293"/>
      <c r="K16" s="293"/>
      <c r="L16" s="293"/>
    </row>
    <row r="17" spans="1:12" ht="14.25" customHeight="1" x14ac:dyDescent="0.3">
      <c r="A17" s="283" t="s">
        <v>552</v>
      </c>
      <c r="B17" s="272"/>
      <c r="C17" s="914"/>
      <c r="D17" s="915"/>
      <c r="E17" s="916"/>
      <c r="F17" s="916"/>
      <c r="G17" s="916"/>
      <c r="H17" s="916"/>
      <c r="I17" s="917"/>
      <c r="J17" s="293"/>
      <c r="K17" s="293"/>
      <c r="L17" s="293"/>
    </row>
    <row r="18" spans="1:12" ht="14.5" x14ac:dyDescent="0.35">
      <c r="A18" s="283" t="s">
        <v>332</v>
      </c>
      <c r="B18" s="297"/>
      <c r="C18" s="914" t="s">
        <v>333</v>
      </c>
      <c r="D18" s="918"/>
      <c r="E18" s="919"/>
      <c r="F18" s="919"/>
      <c r="G18" s="916"/>
      <c r="H18" s="916"/>
      <c r="I18" s="920"/>
      <c r="K18" s="293"/>
      <c r="L18" s="293"/>
    </row>
    <row r="19" spans="1:12" ht="14.25" customHeight="1" x14ac:dyDescent="0.3">
      <c r="A19" s="283" t="s">
        <v>334</v>
      </c>
      <c r="B19" s="272"/>
      <c r="D19" s="921"/>
      <c r="E19" s="921"/>
      <c r="F19" s="921"/>
      <c r="G19" s="287"/>
      <c r="H19" s="287"/>
      <c r="K19" s="293"/>
      <c r="L19" s="293"/>
    </row>
    <row r="20" spans="1:12" ht="13.75" customHeight="1" x14ac:dyDescent="0.3">
      <c r="A20" s="283" t="s">
        <v>335</v>
      </c>
      <c r="B20" s="410"/>
      <c r="C20" s="1245" t="s">
        <v>606</v>
      </c>
      <c r="D20" s="1246"/>
      <c r="E20" s="1246"/>
      <c r="F20" s="1246"/>
      <c r="G20" s="1246"/>
      <c r="H20" s="1246"/>
      <c r="I20" s="1247"/>
      <c r="K20" s="293"/>
      <c r="L20" s="293"/>
    </row>
    <row r="21" spans="1:12" x14ac:dyDescent="0.3">
      <c r="A21" s="283" t="s">
        <v>336</v>
      </c>
      <c r="B21" s="272"/>
      <c r="C21" s="1248"/>
      <c r="D21" s="1249"/>
      <c r="E21" s="1249"/>
      <c r="F21" s="1249"/>
      <c r="G21" s="1249"/>
      <c r="H21" s="1249"/>
      <c r="I21" s="1250"/>
      <c r="K21" s="293"/>
      <c r="L21" s="293"/>
    </row>
    <row r="22" spans="1:12" ht="28" x14ac:dyDescent="0.3">
      <c r="A22" s="923" t="s">
        <v>337</v>
      </c>
      <c r="B22" s="272"/>
      <c r="C22" s="1248"/>
      <c r="D22" s="1249"/>
      <c r="E22" s="1249"/>
      <c r="F22" s="1249"/>
      <c r="G22" s="1249"/>
      <c r="H22" s="1249"/>
      <c r="I22" s="1250"/>
    </row>
    <row r="23" spans="1:12" ht="28" x14ac:dyDescent="0.3">
      <c r="A23" s="923" t="s">
        <v>338</v>
      </c>
      <c r="B23" s="273"/>
      <c r="C23" s="1248"/>
      <c r="D23" s="1249"/>
      <c r="E23" s="1249"/>
      <c r="F23" s="1249"/>
      <c r="G23" s="1249"/>
      <c r="H23" s="1249"/>
      <c r="I23" s="1250"/>
    </row>
    <row r="24" spans="1:12" x14ac:dyDescent="0.3">
      <c r="C24" s="1248"/>
      <c r="D24" s="1249"/>
      <c r="E24" s="1249"/>
      <c r="F24" s="1249"/>
      <c r="G24" s="1249"/>
      <c r="H24" s="1249"/>
      <c r="I24" s="1250"/>
    </row>
    <row r="25" spans="1:12" x14ac:dyDescent="0.3">
      <c r="A25" s="266" t="s">
        <v>427</v>
      </c>
      <c r="C25" s="1248"/>
      <c r="D25" s="1249"/>
      <c r="E25" s="1249"/>
      <c r="F25" s="1249"/>
      <c r="G25" s="1249"/>
      <c r="H25" s="1249"/>
      <c r="I25" s="1250"/>
    </row>
    <row r="26" spans="1:12" x14ac:dyDescent="0.3">
      <c r="C26" s="1248"/>
      <c r="D26" s="1249"/>
      <c r="E26" s="1249"/>
      <c r="F26" s="1249"/>
      <c r="G26" s="1249"/>
      <c r="H26" s="1249"/>
      <c r="I26" s="1250"/>
    </row>
    <row r="27" spans="1:12" x14ac:dyDescent="0.3">
      <c r="A27" s="283" t="s">
        <v>339</v>
      </c>
      <c r="B27" s="272"/>
      <c r="C27" s="1248"/>
      <c r="D27" s="1249"/>
      <c r="E27" s="1249"/>
      <c r="F27" s="1249"/>
      <c r="G27" s="1249"/>
      <c r="H27" s="1249"/>
      <c r="I27" s="1250"/>
    </row>
    <row r="28" spans="1:12" x14ac:dyDescent="0.3">
      <c r="A28" s="283" t="s">
        <v>340</v>
      </c>
      <c r="B28" s="272"/>
      <c r="C28" s="1248"/>
      <c r="D28" s="1249"/>
      <c r="E28" s="1249"/>
      <c r="F28" s="1249"/>
      <c r="G28" s="1249"/>
      <c r="H28" s="1249"/>
      <c r="I28" s="1250"/>
    </row>
    <row r="29" spans="1:12" x14ac:dyDescent="0.3">
      <c r="A29" s="283" t="s">
        <v>341</v>
      </c>
      <c r="B29" s="272"/>
      <c r="C29" s="1248"/>
      <c r="D29" s="1249"/>
      <c r="E29" s="1249"/>
      <c r="F29" s="1249"/>
      <c r="G29" s="1249"/>
      <c r="H29" s="1249"/>
      <c r="I29" s="1250"/>
    </row>
    <row r="30" spans="1:12" ht="14.5" x14ac:dyDescent="0.35">
      <c r="A30" s="283" t="s">
        <v>342</v>
      </c>
      <c r="B30" s="411"/>
      <c r="C30" s="1248"/>
      <c r="D30" s="1249"/>
      <c r="E30" s="1249"/>
      <c r="F30" s="1249"/>
      <c r="G30" s="1249"/>
      <c r="H30" s="1249"/>
      <c r="I30" s="1250"/>
    </row>
    <row r="31" spans="1:12" x14ac:dyDescent="0.3">
      <c r="A31" s="283"/>
      <c r="C31" s="1248"/>
      <c r="D31" s="1249"/>
      <c r="E31" s="1249"/>
      <c r="F31" s="1249"/>
      <c r="G31" s="1249"/>
      <c r="H31" s="1249"/>
      <c r="I31" s="1250"/>
    </row>
    <row r="32" spans="1:12" x14ac:dyDescent="0.3">
      <c r="A32" s="266" t="s">
        <v>441</v>
      </c>
      <c r="C32" s="1248"/>
      <c r="D32" s="1249"/>
      <c r="E32" s="1249"/>
      <c r="F32" s="1249"/>
      <c r="G32" s="1249"/>
      <c r="H32" s="1249"/>
      <c r="I32" s="1250"/>
    </row>
    <row r="33" spans="1:12" x14ac:dyDescent="0.3">
      <c r="C33" s="1248"/>
      <c r="D33" s="1249"/>
      <c r="E33" s="1249"/>
      <c r="F33" s="1249"/>
      <c r="G33" s="1249"/>
      <c r="H33" s="1249"/>
      <c r="I33" s="1250"/>
    </row>
    <row r="34" spans="1:12" x14ac:dyDescent="0.3">
      <c r="A34" s="283" t="s">
        <v>339</v>
      </c>
      <c r="B34" s="272"/>
      <c r="C34" s="1248"/>
      <c r="D34" s="1249"/>
      <c r="E34" s="1249"/>
      <c r="F34" s="1249"/>
      <c r="G34" s="1249"/>
      <c r="H34" s="1249"/>
      <c r="I34" s="1250"/>
    </row>
    <row r="35" spans="1:12" x14ac:dyDescent="0.3">
      <c r="A35" s="283" t="s">
        <v>340</v>
      </c>
      <c r="B35" s="272"/>
      <c r="C35" s="1251"/>
      <c r="D35" s="1252"/>
      <c r="E35" s="1252"/>
      <c r="F35" s="1252"/>
      <c r="G35" s="1252"/>
      <c r="H35" s="1252"/>
      <c r="I35" s="1253"/>
    </row>
    <row r="36" spans="1:12" x14ac:dyDescent="0.3">
      <c r="A36" s="283" t="s">
        <v>341</v>
      </c>
      <c r="B36" s="272"/>
    </row>
    <row r="37" spans="1:12" ht="14.5" x14ac:dyDescent="0.35">
      <c r="A37" s="283" t="s">
        <v>342</v>
      </c>
      <c r="B37" s="411"/>
    </row>
    <row r="38" spans="1:12" x14ac:dyDescent="0.3">
      <c r="A38" s="283"/>
    </row>
    <row r="40" spans="1:12" ht="14.5" thickBot="1" x14ac:dyDescent="0.35">
      <c r="A40" s="269" t="s">
        <v>343</v>
      </c>
      <c r="B40" s="270"/>
      <c r="C40" s="270"/>
      <c r="D40" s="270"/>
      <c r="E40" s="270"/>
      <c r="F40" s="270"/>
      <c r="G40" s="270"/>
      <c r="H40" s="270"/>
      <c r="I40" s="270"/>
      <c r="J40" s="270"/>
      <c r="K40" s="270"/>
      <c r="L40" s="270"/>
    </row>
    <row r="42" spans="1:12" ht="14.25" customHeight="1" x14ac:dyDescent="0.3">
      <c r="A42" s="263" t="s">
        <v>344</v>
      </c>
      <c r="B42" s="481"/>
      <c r="C42" s="1244" t="s">
        <v>345</v>
      </c>
      <c r="D42" s="1244"/>
      <c r="E42" s="1244"/>
      <c r="F42" s="1244"/>
      <c r="G42" s="482"/>
      <c r="H42" s="482"/>
      <c r="I42" s="482"/>
      <c r="J42" s="482"/>
      <c r="K42" s="482"/>
      <c r="L42" s="482"/>
    </row>
    <row r="43" spans="1:12" x14ac:dyDescent="0.3">
      <c r="A43" s="263" t="s">
        <v>346</v>
      </c>
      <c r="B43" s="480">
        <v>0</v>
      </c>
      <c r="C43" s="1244"/>
      <c r="D43" s="1244"/>
      <c r="E43" s="1244"/>
      <c r="F43" s="1244"/>
      <c r="G43" s="482"/>
      <c r="H43" s="482"/>
      <c r="I43" s="482"/>
      <c r="J43" s="482"/>
      <c r="K43" s="482"/>
      <c r="L43" s="482"/>
    </row>
    <row r="44" spans="1:12" ht="30.75" customHeight="1" x14ac:dyDescent="0.3">
      <c r="A44" s="479" t="s">
        <v>347</v>
      </c>
      <c r="B44" s="272"/>
      <c r="C44" s="1244"/>
      <c r="D44" s="1244"/>
      <c r="E44" s="1244"/>
      <c r="F44" s="1244"/>
      <c r="G44" s="482"/>
      <c r="H44" s="482"/>
      <c r="I44" s="482"/>
      <c r="J44" s="482"/>
      <c r="K44" s="482"/>
      <c r="L44" s="482"/>
    </row>
    <row r="45" spans="1:12" ht="28" x14ac:dyDescent="0.3">
      <c r="A45" s="479" t="s">
        <v>348</v>
      </c>
      <c r="B45" s="272"/>
      <c r="C45" s="1244"/>
      <c r="D45" s="1244"/>
      <c r="E45" s="1244"/>
      <c r="F45" s="1244"/>
      <c r="G45" s="482"/>
      <c r="H45" s="482"/>
      <c r="I45" s="482"/>
      <c r="J45" s="482"/>
      <c r="K45" s="482"/>
      <c r="L45" s="482"/>
    </row>
    <row r="47" spans="1:12" ht="14.5" thickBot="1" x14ac:dyDescent="0.35">
      <c r="A47" s="269" t="s">
        <v>428</v>
      </c>
      <c r="B47" s="270"/>
      <c r="C47" s="270"/>
      <c r="D47" s="270"/>
      <c r="E47" s="270"/>
      <c r="F47" s="270"/>
      <c r="G47" s="270"/>
      <c r="H47" s="270"/>
      <c r="I47" s="270"/>
      <c r="J47" s="270"/>
      <c r="K47" s="270"/>
      <c r="L47" s="270"/>
    </row>
    <row r="49" spans="1:12" x14ac:dyDescent="0.3">
      <c r="A49" s="1125" t="s">
        <v>349</v>
      </c>
      <c r="B49" s="1125" t="s">
        <v>350</v>
      </c>
    </row>
    <row r="50" spans="1:12" x14ac:dyDescent="0.3">
      <c r="A50" s="880"/>
      <c r="B50" s="880"/>
    </row>
    <row r="51" spans="1:12" x14ac:dyDescent="0.3">
      <c r="A51" s="880"/>
      <c r="B51" s="880"/>
    </row>
    <row r="52" spans="1:12" x14ac:dyDescent="0.3">
      <c r="A52" s="880"/>
      <c r="B52" s="880"/>
    </row>
    <row r="53" spans="1:12" x14ac:dyDescent="0.3">
      <c r="A53" s="880"/>
      <c r="B53" s="880"/>
    </row>
    <row r="54" spans="1:12" x14ac:dyDescent="0.3">
      <c r="A54" s="880"/>
      <c r="B54" s="880"/>
    </row>
    <row r="56" spans="1:12" ht="16" thickBot="1" x14ac:dyDescent="0.4">
      <c r="A56" s="282" t="s">
        <v>351</v>
      </c>
      <c r="B56" s="270"/>
      <c r="C56" s="270"/>
      <c r="D56" s="270"/>
      <c r="E56" s="270"/>
      <c r="F56" s="270"/>
      <c r="G56" s="270"/>
      <c r="H56" s="270"/>
      <c r="I56" s="270"/>
      <c r="J56" s="270"/>
      <c r="K56" s="270"/>
      <c r="L56" s="270"/>
    </row>
    <row r="58" spans="1:12" ht="28" x14ac:dyDescent="0.3">
      <c r="A58" s="728" t="s">
        <v>352</v>
      </c>
      <c r="B58" s="729" t="s">
        <v>353</v>
      </c>
      <c r="C58" s="729" t="s">
        <v>354</v>
      </c>
      <c r="D58" s="729" t="s">
        <v>355</v>
      </c>
      <c r="E58" s="729" t="s">
        <v>356</v>
      </c>
      <c r="F58" s="729" t="s">
        <v>357</v>
      </c>
      <c r="G58" s="729" t="s">
        <v>358</v>
      </c>
    </row>
    <row r="59" spans="1:12" x14ac:dyDescent="0.3">
      <c r="A59" s="722"/>
      <c r="B59" s="723" t="s">
        <v>359</v>
      </c>
      <c r="C59" s="1128">
        <v>0</v>
      </c>
      <c r="D59" s="725">
        <v>0</v>
      </c>
      <c r="E59" s="725">
        <f>C59+D59</f>
        <v>0</v>
      </c>
      <c r="F59" s="1129">
        <v>0</v>
      </c>
      <c r="G59" s="1130" t="e">
        <f t="shared" ref="G59:G70" si="0">F59/$F$71</f>
        <v>#DIV/0!</v>
      </c>
    </row>
    <row r="60" spans="1:12" x14ac:dyDescent="0.3">
      <c r="A60" s="713"/>
      <c r="B60" s="714"/>
      <c r="C60" s="1131">
        <v>0</v>
      </c>
      <c r="D60" s="717">
        <v>0</v>
      </c>
      <c r="E60" s="716">
        <f>C60+D60</f>
        <v>0</v>
      </c>
      <c r="F60" s="1132">
        <v>0</v>
      </c>
      <c r="G60" s="1133" t="e">
        <f t="shared" si="0"/>
        <v>#DIV/0!</v>
      </c>
    </row>
    <row r="61" spans="1:12" x14ac:dyDescent="0.3">
      <c r="A61" s="713" t="s">
        <v>2</v>
      </c>
      <c r="B61" s="714" t="s">
        <v>2</v>
      </c>
      <c r="C61" s="1131">
        <v>0</v>
      </c>
      <c r="D61" s="718">
        <v>0</v>
      </c>
      <c r="E61" s="716">
        <f>C61+D61</f>
        <v>0</v>
      </c>
      <c r="F61" s="870">
        <v>0</v>
      </c>
      <c r="G61" s="1133" t="e">
        <f t="shared" si="0"/>
        <v>#DIV/0!</v>
      </c>
    </row>
    <row r="62" spans="1:12" x14ac:dyDescent="0.3">
      <c r="A62" s="277" t="s">
        <v>429</v>
      </c>
      <c r="B62" s="280"/>
      <c r="C62" s="1134">
        <f>SUM(C59:C61)</f>
        <v>0</v>
      </c>
      <c r="D62" s="750">
        <f>SUM(D59:D61)</f>
        <v>0</v>
      </c>
      <c r="E62" s="750">
        <f>SUM(E59:E61)</f>
        <v>0</v>
      </c>
      <c r="F62" s="1135">
        <f>SUM(F59:F61)</f>
        <v>0</v>
      </c>
      <c r="G62" s="1136" t="e">
        <f t="shared" si="0"/>
        <v>#DIV/0!</v>
      </c>
    </row>
    <row r="63" spans="1:12" x14ac:dyDescent="0.3">
      <c r="A63" s="713"/>
      <c r="B63" s="714" t="s">
        <v>360</v>
      </c>
      <c r="C63" s="1131">
        <v>0</v>
      </c>
      <c r="D63" s="1126">
        <v>0</v>
      </c>
      <c r="E63" s="716">
        <f>C63+D63</f>
        <v>0</v>
      </c>
      <c r="F63" s="1137">
        <v>0</v>
      </c>
      <c r="G63" s="1133" t="e">
        <f t="shared" si="0"/>
        <v>#DIV/0!</v>
      </c>
    </row>
    <row r="64" spans="1:12" x14ac:dyDescent="0.3">
      <c r="A64" s="713" t="s">
        <v>2</v>
      </c>
      <c r="B64" s="714" t="s">
        <v>2</v>
      </c>
      <c r="C64" s="1131">
        <v>0</v>
      </c>
      <c r="D64" s="717">
        <v>0</v>
      </c>
      <c r="E64" s="716">
        <f>C64+D64</f>
        <v>0</v>
      </c>
      <c r="F64" s="1138">
        <v>0</v>
      </c>
      <c r="G64" s="1133" t="e">
        <f t="shared" si="0"/>
        <v>#DIV/0!</v>
      </c>
    </row>
    <row r="65" spans="1:7" x14ac:dyDescent="0.3">
      <c r="A65" s="713"/>
      <c r="B65" s="714"/>
      <c r="C65" s="1131">
        <v>0</v>
      </c>
      <c r="D65" s="718">
        <v>0</v>
      </c>
      <c r="E65" s="716">
        <f>C65+D65</f>
        <v>0</v>
      </c>
      <c r="F65" s="870">
        <v>0</v>
      </c>
      <c r="G65" s="1133" t="e">
        <f t="shared" si="0"/>
        <v>#DIV/0!</v>
      </c>
    </row>
    <row r="66" spans="1:7" x14ac:dyDescent="0.3">
      <c r="A66" s="277" t="s">
        <v>430</v>
      </c>
      <c r="B66" s="280"/>
      <c r="C66" s="1134">
        <f>SUM(C63:C65)</f>
        <v>0</v>
      </c>
      <c r="D66" s="750">
        <f>SUM(D63:D65)</f>
        <v>0</v>
      </c>
      <c r="E66" s="750">
        <f>SUM(E63:E65)</f>
        <v>0</v>
      </c>
      <c r="F66" s="1135">
        <f>SUM(F63:F65)</f>
        <v>0</v>
      </c>
      <c r="G66" s="1136" t="e">
        <f t="shared" si="0"/>
        <v>#DIV/0!</v>
      </c>
    </row>
    <row r="67" spans="1:7" x14ac:dyDescent="0.3">
      <c r="A67" s="713"/>
      <c r="B67" s="714" t="s">
        <v>361</v>
      </c>
      <c r="C67" s="1131">
        <v>0</v>
      </c>
      <c r="D67" s="1126">
        <v>0</v>
      </c>
      <c r="E67" s="716">
        <f>C67+D67</f>
        <v>0</v>
      </c>
      <c r="F67" s="1137">
        <v>0</v>
      </c>
      <c r="G67" s="1133" t="e">
        <f t="shared" si="0"/>
        <v>#DIV/0!</v>
      </c>
    </row>
    <row r="68" spans="1:7" x14ac:dyDescent="0.3">
      <c r="A68" s="713"/>
      <c r="B68" s="1127"/>
      <c r="C68" s="1131">
        <v>0</v>
      </c>
      <c r="D68" s="717">
        <v>0</v>
      </c>
      <c r="E68" s="716">
        <f>C68+D68</f>
        <v>0</v>
      </c>
      <c r="F68" s="1138">
        <v>0</v>
      </c>
      <c r="G68" s="1133" t="e">
        <f t="shared" si="0"/>
        <v>#DIV/0!</v>
      </c>
    </row>
    <row r="69" spans="1:7" x14ac:dyDescent="0.3">
      <c r="A69" s="713"/>
      <c r="B69" s="714"/>
      <c r="C69" s="1131">
        <v>0</v>
      </c>
      <c r="D69" s="718">
        <v>0</v>
      </c>
      <c r="E69" s="716">
        <f>C69+D69</f>
        <v>0</v>
      </c>
      <c r="F69" s="870">
        <v>0</v>
      </c>
      <c r="G69" s="1133" t="e">
        <f t="shared" si="0"/>
        <v>#DIV/0!</v>
      </c>
    </row>
    <row r="70" spans="1:7" x14ac:dyDescent="0.3">
      <c r="A70" s="758" t="s">
        <v>362</v>
      </c>
      <c r="B70" s="759"/>
      <c r="C70" s="1134">
        <f>SUM(C67:C69)</f>
        <v>0</v>
      </c>
      <c r="D70" s="750">
        <f>SUM(D67:D69)</f>
        <v>0</v>
      </c>
      <c r="E70" s="750">
        <f>SUM(E67:E69)</f>
        <v>0</v>
      </c>
      <c r="F70" s="1135">
        <f>SUM(F67:F69)</f>
        <v>0</v>
      </c>
      <c r="G70" s="1139" t="e">
        <f t="shared" si="0"/>
        <v>#DIV/0!</v>
      </c>
    </row>
    <row r="71" spans="1:7" x14ac:dyDescent="0.3">
      <c r="A71" s="760" t="s">
        <v>32</v>
      </c>
      <c r="B71" s="761"/>
      <c r="C71" s="1140">
        <f>SUM(C70+C66+C62)</f>
        <v>0</v>
      </c>
      <c r="D71" s="1141">
        <f>SUM(D70+D66+D62)</f>
        <v>0</v>
      </c>
      <c r="E71" s="1142">
        <f>C71+D71</f>
        <v>0</v>
      </c>
      <c r="F71" s="1143">
        <f>SUM(F70+F66+F62)</f>
        <v>0</v>
      </c>
      <c r="G71" s="1144" t="e">
        <f>SUM(G70+G66+G62)</f>
        <v>#DIV/0!</v>
      </c>
    </row>
    <row r="75" spans="1:7" x14ac:dyDescent="0.3">
      <c r="A75" s="266" t="s">
        <v>363</v>
      </c>
    </row>
    <row r="77" spans="1:7" x14ac:dyDescent="0.3">
      <c r="A77" s="276" t="s">
        <v>364</v>
      </c>
      <c r="B77" s="272"/>
      <c r="C77" s="272"/>
      <c r="E77" s="263" t="s">
        <v>365</v>
      </c>
      <c r="F77" s="272"/>
      <c r="G77" s="272"/>
    </row>
    <row r="78" spans="1:7" x14ac:dyDescent="0.3">
      <c r="A78" s="276" t="s">
        <v>364</v>
      </c>
      <c r="B78" s="272"/>
      <c r="C78" s="272"/>
      <c r="E78" s="263" t="s">
        <v>365</v>
      </c>
      <c r="F78" s="272"/>
      <c r="G78" s="272"/>
    </row>
    <row r="79" spans="1:7" x14ac:dyDescent="0.3">
      <c r="A79" s="276" t="s">
        <v>364</v>
      </c>
      <c r="B79" s="272"/>
      <c r="C79" s="272"/>
      <c r="E79" s="263" t="s">
        <v>365</v>
      </c>
      <c r="F79" s="272"/>
      <c r="G79" s="272"/>
    </row>
    <row r="80" spans="1:7" x14ac:dyDescent="0.3">
      <c r="A80" s="276" t="s">
        <v>364</v>
      </c>
      <c r="B80" s="272"/>
      <c r="C80" s="272"/>
      <c r="E80" s="263" t="s">
        <v>365</v>
      </c>
      <c r="F80" s="272"/>
      <c r="G80" s="272"/>
    </row>
  </sheetData>
  <mergeCells count="2">
    <mergeCell ref="C42:F45"/>
    <mergeCell ref="C20:I35"/>
  </mergeCells>
  <dataValidations count="4">
    <dataValidation type="list" allowBlank="1" showInputMessage="1" showErrorMessage="1" sqref="B42" xr:uid="{0B4818F1-7A9A-4B87-A449-D2F6031150AC}">
      <formula1>$M$8:$M$10</formula1>
    </dataValidation>
    <dataValidation type="list" allowBlank="1" showInputMessage="1" showErrorMessage="1" sqref="B16" xr:uid="{F8C6AD6F-5DA1-403F-984D-9C8A28B87D78}">
      <formula1>$M$2:$M$3</formula1>
    </dataValidation>
    <dataValidation type="list" allowBlank="1" showInputMessage="1" showErrorMessage="1" sqref="B22" xr:uid="{F8FD86D4-0358-43FA-914C-3CFE13C629CE}">
      <formula1>$L$4:$L$5</formula1>
    </dataValidation>
    <dataValidation type="list" allowBlank="1" showInputMessage="1" showErrorMessage="1" sqref="B17" xr:uid="{6D2D0F32-6400-473D-8B93-F265E612B486}">
      <formula1>$L$8:$L$11</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4FBE-AE3E-40F0-9C1A-109A256C74BC}">
  <sheetPr codeName="Feuil4">
    <tabColor theme="3" tint="0.79998168889431442"/>
    <pageSetUpPr fitToPage="1"/>
  </sheetPr>
  <dimension ref="A1:S338"/>
  <sheetViews>
    <sheetView showGridLines="0" topLeftCell="A295" zoomScale="70" zoomScaleNormal="70" workbookViewId="0">
      <selection activeCell="D295" sqref="D295"/>
    </sheetView>
  </sheetViews>
  <sheetFormatPr baseColWidth="10" defaultColWidth="11.453125" defaultRowHeight="15.5" outlineLevelRow="1" x14ac:dyDescent="0.35"/>
  <cols>
    <col min="1" max="1" width="58.08984375" style="315" customWidth="1"/>
    <col min="2" max="2" width="27.6328125" style="315" customWidth="1"/>
    <col min="3" max="3" width="22.90625" style="315" customWidth="1"/>
    <col min="4" max="4" width="16.6328125" style="315" customWidth="1"/>
    <col min="5" max="5" width="31.36328125" style="315" customWidth="1"/>
    <col min="6" max="6" width="15.6328125" style="332" customWidth="1"/>
    <col min="7" max="7" width="11.1796875" style="315" customWidth="1"/>
    <col min="8" max="8" width="31.08984375" style="315" bestFit="1" customWidth="1"/>
    <col min="9" max="9" width="35.54296875" style="315" bestFit="1" customWidth="1"/>
    <col min="10" max="10" width="35.54296875" style="315" customWidth="1"/>
    <col min="11" max="11" width="35.90625" style="315" customWidth="1"/>
    <col min="12" max="12" width="30.81640625" style="315" customWidth="1"/>
    <col min="13" max="14" width="12.81640625" style="315" bestFit="1" customWidth="1"/>
    <col min="15" max="15" width="12.81640625" style="315" customWidth="1"/>
    <col min="16" max="17" width="12.81640625" style="315" bestFit="1" customWidth="1"/>
    <col min="18" max="16384" width="11.453125" style="315"/>
  </cols>
  <sheetData>
    <row r="1" spans="1:17" s="330" customFormat="1" ht="30" x14ac:dyDescent="0.6">
      <c r="A1" s="896" t="s">
        <v>510</v>
      </c>
      <c r="F1" s="398"/>
    </row>
    <row r="2" spans="1:17" s="330" customFormat="1" ht="33.65" customHeight="1" x14ac:dyDescent="0.35">
      <c r="A2" s="802"/>
      <c r="C2" s="801"/>
      <c r="D2" s="801"/>
      <c r="E2" s="801"/>
      <c r="F2" s="801"/>
      <c r="G2" s="801"/>
      <c r="H2" s="801"/>
      <c r="I2" s="801"/>
      <c r="J2" s="801"/>
      <c r="K2" s="801"/>
      <c r="L2" s="801"/>
    </row>
    <row r="3" spans="1:17" s="330" customFormat="1" ht="15" customHeight="1" x14ac:dyDescent="0.35">
      <c r="B3" s="801"/>
      <c r="C3" s="801"/>
      <c r="D3" s="801"/>
      <c r="E3" s="801"/>
      <c r="F3" s="801"/>
      <c r="G3" s="801"/>
      <c r="H3" s="801"/>
      <c r="I3" s="801"/>
      <c r="J3" s="801"/>
      <c r="K3" s="801"/>
      <c r="L3" s="801"/>
    </row>
    <row r="4" spans="1:17" s="330" customFormat="1" ht="15" customHeight="1" x14ac:dyDescent="0.35">
      <c r="A4" s="803"/>
      <c r="B4" s="801"/>
      <c r="C4" s="801"/>
      <c r="D4" s="801"/>
      <c r="E4" s="801"/>
      <c r="F4" s="801"/>
      <c r="G4" s="801"/>
      <c r="H4" s="801"/>
      <c r="I4" s="801"/>
      <c r="J4" s="801"/>
      <c r="K4" s="801"/>
      <c r="L4" s="801"/>
    </row>
    <row r="5" spans="1:17" s="330" customFormat="1" ht="15" customHeight="1" x14ac:dyDescent="0.35">
      <c r="B5" s="801"/>
      <c r="C5" s="801"/>
      <c r="D5" s="801"/>
      <c r="E5" s="801"/>
      <c r="F5" s="801"/>
      <c r="G5" s="801"/>
      <c r="H5" s="801"/>
      <c r="I5" s="801"/>
      <c r="J5" s="801"/>
      <c r="K5" s="801"/>
      <c r="L5" s="801"/>
    </row>
    <row r="6" spans="1:17" s="330" customFormat="1" ht="15" customHeight="1" x14ac:dyDescent="0.35">
      <c r="B6" s="801"/>
      <c r="C6" s="801"/>
      <c r="D6" s="801"/>
      <c r="E6" s="801"/>
      <c r="F6" s="801"/>
      <c r="G6" s="801"/>
      <c r="H6" s="801"/>
      <c r="I6" s="801"/>
      <c r="J6" s="801"/>
      <c r="K6" s="801"/>
      <c r="L6" s="801"/>
    </row>
    <row r="7" spans="1:17" s="330" customFormat="1" ht="15" customHeight="1" x14ac:dyDescent="0.35">
      <c r="B7" s="801"/>
      <c r="C7" s="801"/>
      <c r="D7" s="801"/>
      <c r="E7" s="801"/>
      <c r="F7" s="801"/>
      <c r="G7" s="801"/>
      <c r="H7" s="801"/>
      <c r="I7" s="801"/>
      <c r="J7" s="801"/>
      <c r="K7" s="801"/>
      <c r="L7" s="801"/>
    </row>
    <row r="8" spans="1:17" s="330" customFormat="1" ht="15" customHeight="1" x14ac:dyDescent="0.35">
      <c r="B8" s="801"/>
      <c r="C8" s="801"/>
      <c r="D8" s="801"/>
      <c r="E8" s="801"/>
      <c r="F8" s="801"/>
      <c r="G8" s="801"/>
      <c r="H8" s="801"/>
      <c r="I8" s="801"/>
      <c r="J8" s="801"/>
      <c r="K8" s="801"/>
      <c r="L8" s="801"/>
    </row>
    <row r="9" spans="1:17" s="330" customFormat="1" ht="15" customHeight="1" x14ac:dyDescent="0.35">
      <c r="B9" s="801"/>
      <c r="C9" s="801"/>
      <c r="D9" s="801"/>
      <c r="E9" s="801"/>
      <c r="F9" s="801"/>
      <c r="G9" s="801"/>
      <c r="H9" s="801"/>
      <c r="I9" s="801"/>
      <c r="J9" s="801"/>
      <c r="K9" s="801"/>
      <c r="L9" s="801"/>
    </row>
    <row r="10" spans="1:17" s="330" customFormat="1" ht="15" customHeight="1" x14ac:dyDescent="0.35">
      <c r="B10" s="801"/>
      <c r="C10" s="801"/>
      <c r="D10" s="801"/>
      <c r="E10" s="801"/>
      <c r="F10" s="801"/>
      <c r="G10" s="801"/>
      <c r="H10" s="801"/>
      <c r="I10" s="801"/>
      <c r="J10" s="801"/>
      <c r="K10" s="801"/>
      <c r="L10" s="801"/>
    </row>
    <row r="11" spans="1:17" s="330" customFormat="1" ht="15" customHeight="1" x14ac:dyDescent="0.35">
      <c r="B11" s="801"/>
      <c r="C11" s="801"/>
      <c r="D11" s="801"/>
      <c r="E11" s="801"/>
      <c r="F11" s="801"/>
      <c r="G11" s="801"/>
      <c r="H11" s="801"/>
      <c r="I11" s="801"/>
      <c r="J11" s="801"/>
      <c r="K11" s="801"/>
      <c r="L11" s="801"/>
    </row>
    <row r="12" spans="1:17" s="330" customFormat="1" x14ac:dyDescent="0.35">
      <c r="F12" s="398"/>
    </row>
    <row r="13" spans="1:17" s="399" customFormat="1" ht="20" x14ac:dyDescent="0.35">
      <c r="A13" s="898" t="s">
        <v>377</v>
      </c>
      <c r="B13" s="767"/>
      <c r="C13" s="767"/>
      <c r="D13" s="767"/>
      <c r="E13" s="767"/>
      <c r="F13" s="768"/>
      <c r="G13" s="767"/>
      <c r="H13" s="767"/>
      <c r="I13" s="767"/>
      <c r="J13" s="767"/>
      <c r="K13" s="767"/>
      <c r="L13" s="767"/>
      <c r="M13" s="769"/>
      <c r="N13" s="769"/>
      <c r="O13" s="769"/>
      <c r="P13" s="769"/>
      <c r="Q13" s="769"/>
    </row>
    <row r="14" spans="1:17" s="399" customFormat="1" ht="20" x14ac:dyDescent="0.35">
      <c r="A14" s="899"/>
      <c r="B14" s="769"/>
      <c r="C14" s="769"/>
      <c r="D14" s="769"/>
      <c r="E14" s="769"/>
      <c r="F14" s="897"/>
      <c r="G14" s="769"/>
      <c r="H14" s="769"/>
      <c r="I14" s="769"/>
      <c r="J14" s="769"/>
      <c r="K14" s="769"/>
      <c r="L14" s="769"/>
      <c r="M14" s="769"/>
      <c r="N14" s="769"/>
      <c r="O14" s="769"/>
      <c r="P14" s="769"/>
      <c r="Q14" s="769"/>
    </row>
    <row r="15" spans="1:17" s="399" customFormat="1" ht="20" x14ac:dyDescent="0.35">
      <c r="A15" s="899" t="s">
        <v>513</v>
      </c>
      <c r="B15" s="769"/>
      <c r="C15" s="769"/>
      <c r="D15" s="769"/>
      <c r="E15" s="769"/>
      <c r="F15" s="897"/>
      <c r="G15" s="769"/>
      <c r="H15" s="769"/>
      <c r="I15" s="769"/>
      <c r="J15" s="769"/>
      <c r="K15" s="769"/>
      <c r="L15" s="769"/>
      <c r="M15" s="769"/>
      <c r="N15" s="769"/>
      <c r="O15" s="769"/>
      <c r="P15" s="769"/>
      <c r="Q15" s="769"/>
    </row>
    <row r="16" spans="1:17" s="399" customFormat="1" x14ac:dyDescent="0.35">
      <c r="A16" s="903"/>
      <c r="B16" s="769"/>
      <c r="C16" s="769"/>
      <c r="D16" s="769"/>
      <c r="E16" s="769"/>
      <c r="F16" s="897"/>
      <c r="G16" s="769"/>
      <c r="H16" s="769"/>
      <c r="I16" s="769"/>
      <c r="J16" s="769"/>
      <c r="K16" s="769"/>
      <c r="L16" s="769"/>
      <c r="M16" s="769"/>
      <c r="N16" s="769"/>
      <c r="O16" s="769"/>
      <c r="P16" s="769"/>
      <c r="Q16" s="769"/>
    </row>
    <row r="17" spans="1:18" s="399" customFormat="1" ht="21.75" customHeight="1" x14ac:dyDescent="0.35">
      <c r="A17" s="900" t="s">
        <v>378</v>
      </c>
      <c r="B17" s="770"/>
      <c r="C17" s="770"/>
      <c r="D17" s="770"/>
      <c r="E17" s="770"/>
      <c r="F17" s="772"/>
      <c r="G17" s="770"/>
      <c r="H17" s="770"/>
      <c r="I17" s="770"/>
      <c r="J17" s="770"/>
      <c r="K17" s="770"/>
      <c r="L17" s="770"/>
      <c r="M17" s="770"/>
      <c r="N17" s="770"/>
      <c r="O17" s="770"/>
      <c r="P17" s="770"/>
      <c r="Q17" s="770"/>
      <c r="R17" s="400"/>
    </row>
    <row r="18" spans="1:18" s="399" customFormat="1" ht="21.75" customHeight="1" x14ac:dyDescent="0.35">
      <c r="A18" s="901" t="s">
        <v>511</v>
      </c>
      <c r="B18" s="770"/>
      <c r="C18" s="770"/>
      <c r="D18" s="770"/>
      <c r="E18" s="770"/>
      <c r="F18" s="772"/>
      <c r="G18" s="770"/>
      <c r="H18" s="770"/>
      <c r="I18" s="770"/>
      <c r="J18" s="770"/>
      <c r="K18" s="770"/>
      <c r="L18" s="770"/>
      <c r="M18" s="770"/>
      <c r="N18" s="770"/>
      <c r="O18" s="770"/>
      <c r="P18" s="770"/>
      <c r="Q18" s="770"/>
      <c r="R18" s="400"/>
    </row>
    <row r="19" spans="1:18" s="399" customFormat="1" ht="21.75" customHeight="1" x14ac:dyDescent="0.35">
      <c r="A19" s="901" t="s">
        <v>512</v>
      </c>
      <c r="B19" s="770"/>
      <c r="C19" s="770"/>
      <c r="D19" s="770"/>
      <c r="E19" s="770"/>
      <c r="F19" s="772"/>
      <c r="G19" s="770"/>
      <c r="H19" s="770"/>
      <c r="I19" s="770"/>
      <c r="J19" s="770"/>
      <c r="K19" s="770"/>
      <c r="L19" s="770"/>
      <c r="M19" s="770"/>
      <c r="N19" s="770"/>
      <c r="O19" s="770"/>
      <c r="P19" s="770"/>
      <c r="Q19" s="770"/>
      <c r="R19" s="400"/>
    </row>
    <row r="20" spans="1:18" s="399" customFormat="1" ht="21.75" customHeight="1" x14ac:dyDescent="0.35">
      <c r="A20" s="900" t="s">
        <v>595</v>
      </c>
      <c r="B20" s="770"/>
      <c r="C20" s="770"/>
      <c r="D20" s="770"/>
      <c r="E20" s="770"/>
      <c r="F20" s="772"/>
      <c r="G20" s="770"/>
      <c r="H20" s="770"/>
      <c r="I20" s="770"/>
      <c r="J20" s="770"/>
      <c r="K20" s="770"/>
      <c r="L20" s="770"/>
      <c r="M20" s="770"/>
      <c r="N20" s="770"/>
      <c r="O20" s="770"/>
      <c r="P20" s="770"/>
      <c r="Q20" s="770"/>
      <c r="R20" s="400"/>
    </row>
    <row r="21" spans="1:18" s="399" customFormat="1" ht="21.75" customHeight="1" x14ac:dyDescent="0.35">
      <c r="A21" s="901" t="s">
        <v>534</v>
      </c>
      <c r="B21" s="770"/>
      <c r="C21" s="770"/>
      <c r="D21" s="770"/>
      <c r="E21" s="770"/>
      <c r="F21" s="772"/>
      <c r="G21" s="770"/>
      <c r="H21" s="770"/>
      <c r="I21" s="770"/>
      <c r="J21" s="770"/>
      <c r="K21" s="770"/>
      <c r="L21" s="770"/>
      <c r="M21" s="770"/>
      <c r="N21" s="770"/>
      <c r="O21" s="770"/>
      <c r="P21" s="770"/>
      <c r="Q21" s="770"/>
      <c r="R21" s="400"/>
    </row>
    <row r="22" spans="1:18" s="399" customFormat="1" ht="21.75" customHeight="1" x14ac:dyDescent="0.35">
      <c r="A22" s="901" t="s">
        <v>613</v>
      </c>
      <c r="B22" s="770"/>
      <c r="C22" s="770"/>
      <c r="D22" s="770"/>
      <c r="E22" s="770"/>
      <c r="F22" s="772"/>
      <c r="G22" s="770"/>
      <c r="H22" s="770"/>
      <c r="I22" s="770"/>
      <c r="J22" s="770"/>
      <c r="K22" s="770"/>
      <c r="L22" s="770"/>
      <c r="M22" s="770"/>
      <c r="N22" s="770"/>
      <c r="O22" s="770"/>
      <c r="P22" s="770"/>
      <c r="Q22" s="770"/>
      <c r="R22" s="400"/>
    </row>
    <row r="23" spans="1:18" s="399" customFormat="1" ht="21.75" customHeight="1" x14ac:dyDescent="0.35">
      <c r="A23" s="901" t="s">
        <v>608</v>
      </c>
      <c r="B23" s="770"/>
      <c r="C23" s="770"/>
      <c r="D23" s="770"/>
      <c r="E23" s="770"/>
      <c r="F23" s="772"/>
      <c r="G23" s="770"/>
      <c r="H23" s="770"/>
      <c r="I23" s="770"/>
      <c r="J23" s="770"/>
      <c r="K23" s="770"/>
      <c r="L23" s="770"/>
      <c r="M23" s="770"/>
      <c r="N23" s="770"/>
      <c r="O23" s="770"/>
      <c r="P23" s="770"/>
      <c r="Q23" s="770"/>
      <c r="R23" s="400"/>
    </row>
    <row r="24" spans="1:18" s="399" customFormat="1" ht="21.75" customHeight="1" x14ac:dyDescent="0.35">
      <c r="A24" s="901" t="s">
        <v>522</v>
      </c>
      <c r="B24" s="770"/>
      <c r="C24" s="770"/>
      <c r="D24" s="770"/>
      <c r="E24" s="770"/>
      <c r="F24" s="772"/>
      <c r="G24" s="770"/>
      <c r="H24" s="770"/>
      <c r="I24" s="770"/>
      <c r="J24" s="770"/>
      <c r="K24" s="770"/>
      <c r="L24" s="770"/>
      <c r="M24" s="770"/>
      <c r="N24" s="770"/>
      <c r="O24" s="770"/>
      <c r="P24" s="770"/>
      <c r="Q24" s="770"/>
      <c r="R24" s="400"/>
    </row>
    <row r="25" spans="1:18" s="399" customFormat="1" ht="21.75" customHeight="1" x14ac:dyDescent="0.35">
      <c r="A25" s="901" t="s">
        <v>525</v>
      </c>
      <c r="B25" s="770"/>
      <c r="C25" s="770"/>
      <c r="D25" s="770"/>
      <c r="E25" s="770"/>
      <c r="F25" s="772"/>
      <c r="G25" s="770"/>
      <c r="H25" s="770"/>
      <c r="I25" s="770"/>
      <c r="J25" s="770"/>
      <c r="K25" s="770"/>
      <c r="L25" s="770"/>
      <c r="M25" s="770"/>
      <c r="N25" s="770"/>
      <c r="O25" s="770"/>
      <c r="P25" s="770"/>
      <c r="Q25" s="770"/>
      <c r="R25" s="400"/>
    </row>
    <row r="26" spans="1:18" s="399" customFormat="1" ht="21.75" customHeight="1" x14ac:dyDescent="0.35">
      <c r="A26" s="901" t="s">
        <v>524</v>
      </c>
      <c r="B26" s="770"/>
      <c r="C26" s="770"/>
      <c r="D26" s="770"/>
      <c r="E26" s="770"/>
      <c r="F26" s="772"/>
      <c r="G26" s="770"/>
      <c r="H26" s="770"/>
      <c r="I26" s="770"/>
      <c r="J26" s="770"/>
      <c r="K26" s="770"/>
      <c r="L26" s="770"/>
      <c r="M26" s="770"/>
      <c r="N26" s="770"/>
      <c r="O26" s="770"/>
      <c r="P26" s="770"/>
      <c r="Q26" s="770"/>
      <c r="R26" s="400"/>
    </row>
    <row r="27" spans="1:18" s="399" customFormat="1" ht="21.75" customHeight="1" x14ac:dyDescent="0.35">
      <c r="A27" s="901" t="s">
        <v>624</v>
      </c>
      <c r="B27" s="770"/>
      <c r="C27" s="770"/>
      <c r="D27" s="770"/>
      <c r="E27" s="770"/>
      <c r="F27" s="772"/>
      <c r="G27" s="770"/>
      <c r="H27" s="770"/>
      <c r="I27" s="770"/>
      <c r="J27" s="770"/>
      <c r="K27" s="770"/>
      <c r="L27" s="770"/>
      <c r="M27" s="770"/>
      <c r="N27" s="770"/>
      <c r="O27" s="770"/>
      <c r="P27" s="770"/>
      <c r="Q27" s="770"/>
      <c r="R27" s="400"/>
    </row>
    <row r="28" spans="1:18" s="399" customFormat="1" ht="21.75" customHeight="1" x14ac:dyDescent="0.35">
      <c r="A28" s="901" t="s">
        <v>530</v>
      </c>
      <c r="B28" s="770"/>
      <c r="C28" s="770"/>
      <c r="D28" s="770"/>
      <c r="E28" s="770"/>
      <c r="F28" s="772"/>
      <c r="G28" s="770"/>
      <c r="H28" s="770"/>
      <c r="I28" s="770"/>
      <c r="J28" s="770"/>
      <c r="K28" s="770"/>
      <c r="L28" s="770"/>
      <c r="M28" s="770"/>
      <c r="N28" s="770"/>
      <c r="O28" s="770"/>
      <c r="P28" s="770"/>
      <c r="Q28" s="770"/>
      <c r="R28" s="400"/>
    </row>
    <row r="29" spans="1:18" s="399" customFormat="1" ht="21" customHeight="1" x14ac:dyDescent="0.35">
      <c r="A29" s="901" t="s">
        <v>625</v>
      </c>
      <c r="B29" s="771"/>
      <c r="C29" s="771"/>
      <c r="D29" s="770"/>
      <c r="E29" s="770"/>
      <c r="F29" s="772"/>
      <c r="G29" s="770"/>
      <c r="H29" s="770"/>
      <c r="I29" s="770"/>
      <c r="J29" s="770"/>
      <c r="K29" s="770"/>
      <c r="L29" s="770"/>
      <c r="M29" s="770"/>
      <c r="N29" s="770"/>
      <c r="O29" s="770"/>
      <c r="P29" s="770"/>
      <c r="Q29" s="770"/>
      <c r="R29" s="400"/>
    </row>
    <row r="30" spans="1:18" s="399" customFormat="1" ht="21.75" customHeight="1" x14ac:dyDescent="0.35">
      <c r="A30" s="903" t="s">
        <v>618</v>
      </c>
      <c r="B30" s="770"/>
      <c r="C30" s="770"/>
      <c r="D30" s="770"/>
      <c r="E30" s="770"/>
      <c r="F30" s="772"/>
      <c r="G30" s="770"/>
      <c r="H30" s="770"/>
      <c r="I30" s="770"/>
      <c r="J30" s="770"/>
      <c r="K30" s="770"/>
      <c r="L30" s="770"/>
      <c r="M30" s="770"/>
      <c r="N30" s="770"/>
      <c r="O30" s="770"/>
      <c r="P30" s="770"/>
      <c r="Q30" s="770"/>
      <c r="R30" s="400"/>
    </row>
    <row r="31" spans="1:18" s="399" customFormat="1" ht="21.75" customHeight="1" x14ac:dyDescent="0.35">
      <c r="A31" s="903" t="s">
        <v>626</v>
      </c>
      <c r="B31" s="770"/>
      <c r="C31" s="770"/>
      <c r="D31" s="770"/>
      <c r="E31" s="770"/>
      <c r="F31" s="772"/>
      <c r="G31" s="770"/>
      <c r="H31" s="770"/>
      <c r="I31" s="770"/>
      <c r="J31" s="770"/>
      <c r="K31" s="770"/>
      <c r="L31" s="770"/>
      <c r="M31" s="770"/>
      <c r="N31" s="770"/>
      <c r="O31" s="770"/>
      <c r="P31" s="770"/>
      <c r="Q31" s="770"/>
      <c r="R31" s="400"/>
    </row>
    <row r="32" spans="1:18" s="399" customFormat="1" ht="93" x14ac:dyDescent="0.35">
      <c r="A32" s="907" t="s">
        <v>609</v>
      </c>
      <c r="B32" s="770"/>
      <c r="C32" s="770"/>
      <c r="D32" s="770"/>
      <c r="E32" s="770"/>
      <c r="F32" s="772"/>
      <c r="G32" s="770"/>
      <c r="H32" s="770"/>
      <c r="I32" s="770"/>
      <c r="J32" s="770"/>
      <c r="K32" s="770"/>
      <c r="L32" s="770"/>
      <c r="M32" s="770"/>
      <c r="N32" s="770"/>
      <c r="O32" s="770"/>
      <c r="P32" s="770"/>
      <c r="Q32" s="770"/>
      <c r="R32" s="400"/>
    </row>
    <row r="33" spans="1:19" s="399" customFormat="1" ht="21.75" customHeight="1" x14ac:dyDescent="0.35">
      <c r="A33" s="901" t="s">
        <v>531</v>
      </c>
      <c r="B33" s="770"/>
      <c r="C33" s="770"/>
      <c r="D33" s="770"/>
      <c r="E33" s="770"/>
      <c r="F33" s="772"/>
      <c r="G33" s="770"/>
      <c r="H33" s="770"/>
      <c r="I33" s="770"/>
      <c r="J33" s="770"/>
      <c r="K33" s="770"/>
      <c r="L33" s="770"/>
      <c r="M33" s="770"/>
      <c r="N33" s="770"/>
      <c r="O33" s="770"/>
      <c r="P33" s="770"/>
      <c r="Q33" s="770"/>
      <c r="R33" s="400"/>
    </row>
    <row r="34" spans="1:19" s="399" customFormat="1" ht="15.5" customHeight="1" x14ac:dyDescent="0.35">
      <c r="A34" s="906" t="s">
        <v>532</v>
      </c>
      <c r="B34" s="904"/>
      <c r="C34" s="904"/>
      <c r="D34" s="904"/>
      <c r="E34" s="904"/>
      <c r="F34" s="904"/>
      <c r="G34" s="904"/>
      <c r="H34" s="904"/>
      <c r="I34" s="904"/>
      <c r="J34" s="904"/>
      <c r="K34" s="904"/>
      <c r="L34" s="904"/>
      <c r="M34" s="904"/>
      <c r="N34" s="904"/>
      <c r="O34" s="904"/>
      <c r="P34" s="904"/>
      <c r="Q34" s="904"/>
      <c r="R34" s="400"/>
      <c r="S34" s="399" t="s">
        <v>379</v>
      </c>
    </row>
    <row r="35" spans="1:19" s="399" customFormat="1" x14ac:dyDescent="0.35">
      <c r="A35" s="774"/>
      <c r="B35" s="401"/>
      <c r="C35" s="401"/>
      <c r="D35" s="401"/>
      <c r="E35" s="401"/>
      <c r="F35" s="773"/>
      <c r="G35" s="401"/>
      <c r="H35" s="401"/>
      <c r="I35" s="401"/>
      <c r="J35" s="401"/>
      <c r="K35" s="401"/>
      <c r="L35" s="401"/>
      <c r="M35" s="401"/>
      <c r="N35" s="401"/>
      <c r="O35" s="401"/>
      <c r="P35" s="401"/>
      <c r="Q35" s="401"/>
      <c r="R35" s="400"/>
    </row>
    <row r="36" spans="1:19" s="399" customFormat="1" x14ac:dyDescent="0.35">
      <c r="A36" s="906" t="s">
        <v>533</v>
      </c>
      <c r="B36" s="401"/>
      <c r="C36" s="401"/>
      <c r="D36" s="401"/>
      <c r="E36" s="401"/>
      <c r="F36" s="773"/>
      <c r="G36" s="401"/>
      <c r="H36" s="401"/>
      <c r="I36" s="401"/>
      <c r="J36" s="401"/>
      <c r="K36" s="401"/>
      <c r="L36" s="401"/>
      <c r="M36" s="401"/>
      <c r="N36" s="401"/>
      <c r="O36" s="401"/>
      <c r="P36" s="401"/>
      <c r="Q36" s="401"/>
      <c r="R36" s="400"/>
    </row>
    <row r="37" spans="1:19" s="399" customFormat="1" ht="122.4" customHeight="1" x14ac:dyDescent="0.35">
      <c r="A37" s="1254" t="s">
        <v>630</v>
      </c>
      <c r="B37" s="1254"/>
      <c r="C37" s="1254"/>
      <c r="D37" s="1254"/>
      <c r="E37" s="1254"/>
      <c r="F37" s="1254"/>
      <c r="G37" s="905"/>
      <c r="H37" s="905"/>
      <c r="I37" s="905"/>
      <c r="J37" s="905"/>
      <c r="K37" s="905"/>
      <c r="L37" s="775"/>
      <c r="M37" s="775"/>
      <c r="N37" s="775"/>
      <c r="O37" s="775"/>
      <c r="P37" s="775"/>
      <c r="Q37" s="775"/>
      <c r="R37" s="400"/>
    </row>
    <row r="38" spans="1:19" s="399" customFormat="1" x14ac:dyDescent="0.35">
      <c r="A38" s="905"/>
      <c r="B38" s="905"/>
      <c r="C38" s="905"/>
      <c r="D38" s="905"/>
      <c r="E38" s="905"/>
      <c r="F38" s="905"/>
      <c r="G38" s="905"/>
      <c r="H38" s="905"/>
      <c r="I38" s="905"/>
      <c r="J38" s="905"/>
      <c r="K38" s="905"/>
      <c r="L38" s="775"/>
      <c r="M38" s="775"/>
      <c r="N38" s="775"/>
      <c r="O38" s="775"/>
      <c r="P38" s="775"/>
      <c r="Q38" s="775"/>
      <c r="R38" s="400"/>
    </row>
    <row r="39" spans="1:19" s="330" customFormat="1" ht="18" x14ac:dyDescent="0.4">
      <c r="A39" s="402" t="s">
        <v>328</v>
      </c>
      <c r="B39" s="409">
        <f>'FICHE 1 - Fiche d''identité'!B9</f>
        <v>0</v>
      </c>
      <c r="C39" s="804"/>
      <c r="D39" s="804"/>
      <c r="E39" s="403"/>
      <c r="F39" s="404"/>
      <c r="G39" s="403"/>
      <c r="H39" s="403"/>
      <c r="I39" s="403"/>
      <c r="J39" s="403"/>
    </row>
    <row r="40" spans="1:19" s="330" customFormat="1" ht="18" x14ac:dyDescent="0.4">
      <c r="A40" s="402"/>
      <c r="B40" s="405"/>
      <c r="C40" s="804"/>
      <c r="D40" s="804"/>
      <c r="E40" s="403"/>
      <c r="F40" s="404"/>
      <c r="G40" s="403"/>
      <c r="H40" s="403"/>
      <c r="I40" s="403"/>
      <c r="J40" s="403"/>
    </row>
    <row r="41" spans="1:19" s="330" customFormat="1" ht="18" x14ac:dyDescent="0.4">
      <c r="A41" s="402" t="s">
        <v>380</v>
      </c>
      <c r="B41" s="409">
        <f>'FICHE 1 - Fiche d''identité'!B15</f>
        <v>0</v>
      </c>
      <c r="C41" s="804"/>
      <c r="D41" s="804"/>
      <c r="E41" s="403"/>
      <c r="F41" s="404"/>
      <c r="G41" s="403"/>
      <c r="H41" s="403"/>
      <c r="I41" s="403"/>
      <c r="J41" s="403"/>
    </row>
    <row r="42" spans="1:19" s="330" customFormat="1" ht="18" x14ac:dyDescent="0.4">
      <c r="A42" s="402"/>
      <c r="B42" s="405"/>
      <c r="C42" s="405"/>
      <c r="D42" s="405"/>
      <c r="E42" s="403"/>
      <c r="F42" s="404"/>
      <c r="G42" s="403"/>
      <c r="H42" s="403"/>
      <c r="I42" s="403"/>
      <c r="J42" s="403"/>
    </row>
    <row r="43" spans="1:19" s="330" customFormat="1" x14ac:dyDescent="0.35">
      <c r="A43" s="403"/>
      <c r="B43" s="403"/>
      <c r="C43" s="403"/>
      <c r="D43" s="403"/>
      <c r="E43" s="403"/>
      <c r="F43" s="404"/>
      <c r="G43" s="403"/>
      <c r="H43" s="403"/>
      <c r="I43" s="403"/>
      <c r="J43" s="403"/>
      <c r="K43" s="403"/>
    </row>
    <row r="44" spans="1:19" s="330" customFormat="1" x14ac:dyDescent="0.35">
      <c r="A44" s="403"/>
      <c r="B44" s="403"/>
      <c r="C44" s="403"/>
      <c r="D44" s="403"/>
      <c r="E44" s="403"/>
      <c r="F44" s="404"/>
      <c r="G44" s="403"/>
      <c r="H44" s="403"/>
      <c r="I44" s="403"/>
      <c r="J44" s="403"/>
      <c r="K44" s="403"/>
    </row>
    <row r="45" spans="1:19" s="330" customFormat="1" ht="25.4" customHeight="1" x14ac:dyDescent="0.4">
      <c r="A45" s="456" t="s">
        <v>493</v>
      </c>
      <c r="B45" s="406"/>
      <c r="C45" s="406"/>
      <c r="D45" s="406"/>
      <c r="E45" s="406"/>
      <c r="F45" s="407"/>
      <c r="G45" s="406"/>
      <c r="H45" s="406"/>
      <c r="I45" s="406"/>
      <c r="J45" s="406"/>
      <c r="K45" s="406"/>
      <c r="L45" s="408"/>
    </row>
    <row r="46" spans="1:19" x14ac:dyDescent="0.35">
      <c r="A46" s="902" t="s">
        <v>359</v>
      </c>
      <c r="B46" s="780" t="s">
        <v>360</v>
      </c>
      <c r="C46" s="780" t="s">
        <v>361</v>
      </c>
      <c r="D46" s="780" t="s">
        <v>514</v>
      </c>
      <c r="E46" s="780" t="s">
        <v>515</v>
      </c>
      <c r="F46" s="780" t="s">
        <v>516</v>
      </c>
      <c r="G46" s="780" t="s">
        <v>517</v>
      </c>
      <c r="H46" s="780" t="s">
        <v>518</v>
      </c>
      <c r="I46" s="780" t="s">
        <v>519</v>
      </c>
      <c r="J46" s="780" t="s">
        <v>520</v>
      </c>
      <c r="K46" s="780" t="s">
        <v>521</v>
      </c>
      <c r="L46" s="780" t="s">
        <v>571</v>
      </c>
    </row>
    <row r="47" spans="1:19" ht="31" x14ac:dyDescent="0.35">
      <c r="A47" s="781" t="s">
        <v>221</v>
      </c>
      <c r="B47" s="781" t="s">
        <v>443</v>
      </c>
      <c r="C47" s="781" t="s">
        <v>473</v>
      </c>
      <c r="D47" s="781" t="s">
        <v>444</v>
      </c>
      <c r="E47" s="781" t="s">
        <v>523</v>
      </c>
      <c r="F47" s="782" t="s">
        <v>476</v>
      </c>
      <c r="G47" s="783" t="s">
        <v>57</v>
      </c>
      <c r="H47" s="781" t="s">
        <v>615</v>
      </c>
      <c r="I47" s="782" t="s">
        <v>616</v>
      </c>
      <c r="J47" s="782" t="s">
        <v>617</v>
      </c>
      <c r="K47" s="781" t="s">
        <v>619</v>
      </c>
      <c r="L47" s="781" t="s">
        <v>61</v>
      </c>
      <c r="M47" s="316"/>
      <c r="N47" s="316"/>
      <c r="O47" s="307"/>
    </row>
    <row r="48" spans="1:19" s="457" customFormat="1" ht="20.149999999999999" customHeight="1" x14ac:dyDescent="0.35">
      <c r="A48" s="806" t="s">
        <v>483</v>
      </c>
      <c r="B48" s="807"/>
      <c r="C48" s="807"/>
      <c r="D48" s="807"/>
      <c r="E48" s="808"/>
      <c r="F48" s="809"/>
      <c r="G48" s="810"/>
      <c r="H48" s="811">
        <f>SUM(H49:H52)</f>
        <v>0</v>
      </c>
      <c r="I48" s="811">
        <f>SUM(I49:I52)</f>
        <v>0</v>
      </c>
      <c r="J48" s="811">
        <f>SUM(J49:J52)</f>
        <v>0</v>
      </c>
      <c r="K48" s="812">
        <f>H48+I48+J48</f>
        <v>0</v>
      </c>
      <c r="L48" s="813"/>
      <c r="M48" s="331"/>
      <c r="N48" s="331"/>
      <c r="O48" s="317"/>
    </row>
    <row r="49" spans="1:15" outlineLevel="1" x14ac:dyDescent="0.35">
      <c r="A49" s="792" t="s">
        <v>382</v>
      </c>
      <c r="B49" s="786"/>
      <c r="C49" s="786"/>
      <c r="D49" s="786"/>
      <c r="E49" s="787"/>
      <c r="F49" s="788"/>
      <c r="G49" s="789"/>
      <c r="H49" s="790"/>
      <c r="I49" s="790"/>
      <c r="J49" s="790"/>
      <c r="K49" s="788">
        <f>H49+I49+J49</f>
        <v>0</v>
      </c>
      <c r="L49" s="784"/>
      <c r="M49" s="316"/>
      <c r="N49" s="316"/>
      <c r="O49" s="307"/>
    </row>
    <row r="50" spans="1:15" outlineLevel="1" x14ac:dyDescent="0.35">
      <c r="A50" s="793" t="s">
        <v>383</v>
      </c>
      <c r="B50" s="786"/>
      <c r="C50" s="786"/>
      <c r="D50" s="786"/>
      <c r="E50" s="787"/>
      <c r="F50" s="788"/>
      <c r="G50" s="789"/>
      <c r="H50" s="790"/>
      <c r="I50" s="790"/>
      <c r="J50" s="790"/>
      <c r="K50" s="788">
        <f>H50+I50+J50</f>
        <v>0</v>
      </c>
      <c r="L50" s="784"/>
      <c r="M50" s="316"/>
      <c r="N50" s="316"/>
      <c r="O50" s="307"/>
    </row>
    <row r="51" spans="1:15" outlineLevel="1" x14ac:dyDescent="0.35">
      <c r="A51" s="793"/>
      <c r="B51" s="786"/>
      <c r="C51" s="786"/>
      <c r="D51" s="786"/>
      <c r="E51" s="787"/>
      <c r="F51" s="788"/>
      <c r="G51" s="789"/>
      <c r="H51" s="790"/>
      <c r="I51" s="790"/>
      <c r="J51" s="790"/>
      <c r="K51" s="788">
        <f>H51+I51+J51</f>
        <v>0</v>
      </c>
      <c r="L51" s="784"/>
      <c r="M51" s="316"/>
      <c r="N51" s="316"/>
      <c r="O51" s="307"/>
    </row>
    <row r="52" spans="1:15" outlineLevel="1" x14ac:dyDescent="0.35">
      <c r="A52" s="793"/>
      <c r="B52" s="786"/>
      <c r="C52" s="786"/>
      <c r="D52" s="786"/>
      <c r="E52" s="787"/>
      <c r="F52" s="788"/>
      <c r="G52" s="789"/>
      <c r="H52" s="790"/>
      <c r="I52" s="790"/>
      <c r="J52" s="790"/>
      <c r="K52" s="788">
        <f t="shared" ref="K52" si="0">H52+I52+J52</f>
        <v>0</v>
      </c>
      <c r="L52" s="784"/>
      <c r="M52" s="316"/>
      <c r="N52" s="316"/>
      <c r="O52" s="307"/>
    </row>
    <row r="53" spans="1:15" s="457" customFormat="1" ht="20.149999999999999" customHeight="1" x14ac:dyDescent="0.35">
      <c r="A53" s="800" t="s">
        <v>484</v>
      </c>
      <c r="B53" s="807"/>
      <c r="C53" s="807"/>
      <c r="D53" s="807"/>
      <c r="E53" s="808"/>
      <c r="F53" s="809"/>
      <c r="G53" s="810"/>
      <c r="H53" s="811">
        <f>H54+H74+H98+H118+H138+H154</f>
        <v>0</v>
      </c>
      <c r="I53" s="811">
        <f>I54+I74+I98+I118+I138+I154</f>
        <v>0</v>
      </c>
      <c r="J53" s="811">
        <f>H53+I53</f>
        <v>0</v>
      </c>
      <c r="K53" s="811">
        <f>K54+K74+K98+K118+K138+K154</f>
        <v>0</v>
      </c>
      <c r="L53" s="813"/>
      <c r="M53" s="331"/>
      <c r="N53" s="331"/>
      <c r="O53" s="317"/>
    </row>
    <row r="54" spans="1:15" s="457" customFormat="1" ht="20.149999999999999" customHeight="1" x14ac:dyDescent="0.35">
      <c r="A54" s="799" t="s">
        <v>485</v>
      </c>
      <c r="B54" s="830"/>
      <c r="C54" s="830"/>
      <c r="D54" s="830"/>
      <c r="E54" s="831"/>
      <c r="F54" s="832"/>
      <c r="G54" s="833"/>
      <c r="H54" s="834">
        <f>SUM(H55:H73)</f>
        <v>0</v>
      </c>
      <c r="I54" s="834">
        <f>SUM(I55:I73)</f>
        <v>0</v>
      </c>
      <c r="J54" s="834">
        <f>SUM(J55:J73)</f>
        <v>0</v>
      </c>
      <c r="K54" s="834">
        <f>H54+I54+J54</f>
        <v>0</v>
      </c>
      <c r="L54" s="835"/>
      <c r="M54" s="331"/>
      <c r="N54" s="331"/>
      <c r="O54" s="317"/>
    </row>
    <row r="55" spans="1:15" outlineLevel="1" x14ac:dyDescent="0.35">
      <c r="A55" s="791" t="s">
        <v>445</v>
      </c>
      <c r="B55" s="786"/>
      <c r="C55" s="786"/>
      <c r="D55" s="786"/>
      <c r="E55" s="787"/>
      <c r="F55" s="788"/>
      <c r="G55" s="789"/>
      <c r="H55" s="790"/>
      <c r="I55" s="790"/>
      <c r="J55" s="790"/>
      <c r="K55" s="788">
        <f>H55+I55+J55</f>
        <v>0</v>
      </c>
      <c r="L55" s="784"/>
      <c r="M55" s="316"/>
      <c r="N55" s="316"/>
      <c r="O55" s="307"/>
    </row>
    <row r="56" spans="1:15" outlineLevel="1" x14ac:dyDescent="0.35">
      <c r="A56" s="791"/>
      <c r="B56" s="786"/>
      <c r="C56" s="786"/>
      <c r="D56" s="786"/>
      <c r="E56" s="787"/>
      <c r="F56" s="788"/>
      <c r="G56" s="789"/>
      <c r="H56" s="790"/>
      <c r="I56" s="790"/>
      <c r="J56" s="790"/>
      <c r="K56" s="788">
        <f t="shared" ref="K56:K73" si="1">H56+I56+J56</f>
        <v>0</v>
      </c>
      <c r="L56" s="784"/>
      <c r="M56" s="316"/>
      <c r="N56" s="316"/>
      <c r="O56" s="307"/>
    </row>
    <row r="57" spans="1:15" outlineLevel="1" x14ac:dyDescent="0.35">
      <c r="A57" s="791" t="s">
        <v>446</v>
      </c>
      <c r="B57" s="786"/>
      <c r="C57" s="786"/>
      <c r="D57" s="786"/>
      <c r="E57" s="787"/>
      <c r="F57" s="788"/>
      <c r="G57" s="789"/>
      <c r="H57" s="790"/>
      <c r="I57" s="790"/>
      <c r="J57" s="790"/>
      <c r="K57" s="788">
        <f t="shared" si="1"/>
        <v>0</v>
      </c>
      <c r="L57" s="784"/>
      <c r="M57" s="316"/>
      <c r="N57" s="316"/>
      <c r="O57" s="307"/>
    </row>
    <row r="58" spans="1:15" outlineLevel="1" x14ac:dyDescent="0.35">
      <c r="A58" s="791"/>
      <c r="B58" s="786"/>
      <c r="C58" s="786"/>
      <c r="D58" s="786"/>
      <c r="E58" s="787"/>
      <c r="F58" s="788"/>
      <c r="G58" s="789"/>
      <c r="H58" s="790"/>
      <c r="I58" s="790"/>
      <c r="J58" s="790"/>
      <c r="K58" s="788">
        <f t="shared" si="1"/>
        <v>0</v>
      </c>
      <c r="L58" s="784"/>
      <c r="M58" s="316"/>
      <c r="N58" s="316"/>
      <c r="O58" s="307"/>
    </row>
    <row r="59" spans="1:15" outlineLevel="1" x14ac:dyDescent="0.35">
      <c r="A59" s="792" t="s">
        <v>478</v>
      </c>
      <c r="B59" s="779"/>
      <c r="C59" s="779"/>
      <c r="D59" s="779"/>
      <c r="E59" s="787"/>
      <c r="F59" s="788"/>
      <c r="G59" s="789"/>
      <c r="H59" s="790"/>
      <c r="I59" s="790"/>
      <c r="J59" s="790"/>
      <c r="K59" s="788">
        <f t="shared" si="1"/>
        <v>0</v>
      </c>
      <c r="L59" s="784"/>
      <c r="M59" s="316"/>
      <c r="N59" s="316"/>
      <c r="O59" s="307"/>
    </row>
    <row r="60" spans="1:15" outlineLevel="1" x14ac:dyDescent="0.35">
      <c r="A60" s="792"/>
      <c r="B60" s="779"/>
      <c r="C60" s="779"/>
      <c r="D60" s="779"/>
      <c r="E60" s="787"/>
      <c r="F60" s="788"/>
      <c r="G60" s="789"/>
      <c r="H60" s="790"/>
      <c r="I60" s="790"/>
      <c r="J60" s="790"/>
      <c r="K60" s="788">
        <f t="shared" si="1"/>
        <v>0</v>
      </c>
      <c r="L60" s="784"/>
      <c r="M60" s="316"/>
      <c r="N60" s="316"/>
      <c r="O60" s="307"/>
    </row>
    <row r="61" spans="1:15" outlineLevel="1" x14ac:dyDescent="0.35">
      <c r="A61" s="792" t="s">
        <v>479</v>
      </c>
      <c r="B61" s="786"/>
      <c r="C61" s="786"/>
      <c r="D61" s="786"/>
      <c r="E61" s="787"/>
      <c r="F61" s="788"/>
      <c r="G61" s="789"/>
      <c r="H61" s="790"/>
      <c r="I61" s="790"/>
      <c r="J61" s="790"/>
      <c r="K61" s="788">
        <f t="shared" si="1"/>
        <v>0</v>
      </c>
      <c r="L61" s="784"/>
      <c r="M61" s="316"/>
      <c r="N61" s="316"/>
      <c r="O61" s="307"/>
    </row>
    <row r="62" spans="1:15" outlineLevel="1" x14ac:dyDescent="0.35">
      <c r="A62" s="792"/>
      <c r="B62" s="786"/>
      <c r="C62" s="786"/>
      <c r="D62" s="786"/>
      <c r="E62" s="787"/>
      <c r="F62" s="788"/>
      <c r="G62" s="789"/>
      <c r="H62" s="790"/>
      <c r="I62" s="790"/>
      <c r="J62" s="790"/>
      <c r="K62" s="788">
        <f t="shared" si="1"/>
        <v>0</v>
      </c>
      <c r="L62" s="784"/>
      <c r="M62" s="316"/>
      <c r="N62" s="316"/>
      <c r="O62" s="307"/>
    </row>
    <row r="63" spans="1:15" outlineLevel="1" x14ac:dyDescent="0.35">
      <c r="A63" s="792" t="s">
        <v>481</v>
      </c>
      <c r="B63" s="786"/>
      <c r="C63" s="786"/>
      <c r="D63" s="786"/>
      <c r="E63" s="787"/>
      <c r="F63" s="788"/>
      <c r="G63" s="789"/>
      <c r="H63" s="790"/>
      <c r="I63" s="790"/>
      <c r="J63" s="790"/>
      <c r="K63" s="788">
        <f t="shared" si="1"/>
        <v>0</v>
      </c>
      <c r="L63" s="784"/>
      <c r="M63" s="316"/>
      <c r="N63" s="316"/>
      <c r="O63" s="307"/>
    </row>
    <row r="64" spans="1:15" outlineLevel="1" x14ac:dyDescent="0.35">
      <c r="A64" s="792"/>
      <c r="B64" s="786"/>
      <c r="C64" s="786"/>
      <c r="D64" s="786"/>
      <c r="E64" s="787"/>
      <c r="F64" s="788"/>
      <c r="G64" s="789"/>
      <c r="H64" s="790"/>
      <c r="I64" s="790"/>
      <c r="J64" s="790"/>
      <c r="K64" s="788">
        <f t="shared" si="1"/>
        <v>0</v>
      </c>
      <c r="L64" s="784"/>
      <c r="M64" s="316"/>
      <c r="N64" s="316"/>
      <c r="O64" s="307"/>
    </row>
    <row r="65" spans="1:15" outlineLevel="1" x14ac:dyDescent="0.35">
      <c r="A65" s="792" t="s">
        <v>480</v>
      </c>
      <c r="B65" s="786"/>
      <c r="C65" s="786"/>
      <c r="D65" s="786"/>
      <c r="E65" s="787"/>
      <c r="F65" s="788"/>
      <c r="G65" s="789"/>
      <c r="H65" s="790"/>
      <c r="I65" s="790"/>
      <c r="J65" s="790"/>
      <c r="K65" s="788">
        <f t="shared" si="1"/>
        <v>0</v>
      </c>
      <c r="L65" s="784"/>
      <c r="M65" s="316"/>
      <c r="N65" s="316"/>
      <c r="O65" s="307"/>
    </row>
    <row r="66" spans="1:15" outlineLevel="1" x14ac:dyDescent="0.35">
      <c r="A66" s="792"/>
      <c r="B66" s="786"/>
      <c r="C66" s="786"/>
      <c r="D66" s="786"/>
      <c r="E66" s="787"/>
      <c r="F66" s="788"/>
      <c r="G66" s="789"/>
      <c r="H66" s="790"/>
      <c r="I66" s="790"/>
      <c r="J66" s="790"/>
      <c r="K66" s="788">
        <f t="shared" si="1"/>
        <v>0</v>
      </c>
      <c r="L66" s="784"/>
      <c r="M66" s="316"/>
      <c r="N66" s="316"/>
      <c r="O66" s="307"/>
    </row>
    <row r="67" spans="1:15" outlineLevel="1" x14ac:dyDescent="0.35">
      <c r="A67" s="792" t="s">
        <v>384</v>
      </c>
      <c r="B67" s="786"/>
      <c r="C67" s="786"/>
      <c r="D67" s="786"/>
      <c r="E67" s="787"/>
      <c r="F67" s="788"/>
      <c r="G67" s="789"/>
      <c r="H67" s="790"/>
      <c r="I67" s="790"/>
      <c r="J67" s="790"/>
      <c r="K67" s="788">
        <f t="shared" si="1"/>
        <v>0</v>
      </c>
      <c r="L67" s="784"/>
      <c r="M67" s="316"/>
      <c r="N67" s="316"/>
      <c r="O67" s="307"/>
    </row>
    <row r="68" spans="1:15" outlineLevel="1" x14ac:dyDescent="0.35">
      <c r="A68" s="792"/>
      <c r="B68" s="786"/>
      <c r="C68" s="786"/>
      <c r="D68" s="786"/>
      <c r="E68" s="787"/>
      <c r="F68" s="788"/>
      <c r="G68" s="789"/>
      <c r="H68" s="790"/>
      <c r="I68" s="790"/>
      <c r="J68" s="790"/>
      <c r="K68" s="788">
        <f t="shared" si="1"/>
        <v>0</v>
      </c>
      <c r="L68" s="784"/>
      <c r="M68" s="316"/>
      <c r="N68" s="316"/>
      <c r="O68" s="307"/>
    </row>
    <row r="69" spans="1:15" outlineLevel="1" x14ac:dyDescent="0.35">
      <c r="A69" s="793" t="s">
        <v>383</v>
      </c>
      <c r="B69" s="786"/>
      <c r="C69" s="786"/>
      <c r="D69" s="786"/>
      <c r="E69" s="787"/>
      <c r="F69" s="788"/>
      <c r="G69" s="789"/>
      <c r="H69" s="790"/>
      <c r="I69" s="790"/>
      <c r="J69" s="790"/>
      <c r="K69" s="788">
        <f t="shared" si="1"/>
        <v>0</v>
      </c>
      <c r="L69" s="784"/>
      <c r="M69" s="316"/>
      <c r="N69" s="316"/>
      <c r="O69" s="307"/>
    </row>
    <row r="70" spans="1:15" outlineLevel="1" x14ac:dyDescent="0.35">
      <c r="A70" s="793"/>
      <c r="B70" s="786"/>
      <c r="C70" s="786"/>
      <c r="D70" s="786"/>
      <c r="E70" s="787"/>
      <c r="F70" s="788"/>
      <c r="G70" s="789"/>
      <c r="H70" s="790"/>
      <c r="I70" s="790"/>
      <c r="J70" s="790"/>
      <c r="K70" s="788">
        <f t="shared" si="1"/>
        <v>0</v>
      </c>
      <c r="L70" s="784"/>
      <c r="M70" s="316"/>
      <c r="N70" s="316"/>
      <c r="O70" s="307"/>
    </row>
    <row r="71" spans="1:15" outlineLevel="1" x14ac:dyDescent="0.35">
      <c r="A71" s="793"/>
      <c r="B71" s="786"/>
      <c r="C71" s="786"/>
      <c r="D71" s="786"/>
      <c r="E71" s="787"/>
      <c r="F71" s="788"/>
      <c r="G71" s="789"/>
      <c r="H71" s="790"/>
      <c r="I71" s="790"/>
      <c r="J71" s="790"/>
      <c r="K71" s="788">
        <f t="shared" si="1"/>
        <v>0</v>
      </c>
      <c r="L71" s="784"/>
      <c r="M71" s="316"/>
      <c r="N71" s="316"/>
      <c r="O71" s="307"/>
    </row>
    <row r="72" spans="1:15" outlineLevel="1" x14ac:dyDescent="0.35">
      <c r="A72" s="793"/>
      <c r="B72" s="786"/>
      <c r="C72" s="786"/>
      <c r="D72" s="786"/>
      <c r="E72" s="787"/>
      <c r="F72" s="788"/>
      <c r="G72" s="789"/>
      <c r="H72" s="790"/>
      <c r="I72" s="790"/>
      <c r="J72" s="790"/>
      <c r="K72" s="788">
        <f t="shared" si="1"/>
        <v>0</v>
      </c>
      <c r="L72" s="784"/>
      <c r="M72" s="316"/>
      <c r="N72" s="316"/>
      <c r="O72" s="307"/>
    </row>
    <row r="73" spans="1:15" outlineLevel="1" x14ac:dyDescent="0.35">
      <c r="A73" s="793"/>
      <c r="B73" s="786"/>
      <c r="C73" s="786"/>
      <c r="D73" s="786"/>
      <c r="E73" s="787"/>
      <c r="F73" s="788"/>
      <c r="G73" s="789"/>
      <c r="H73" s="790"/>
      <c r="I73" s="790"/>
      <c r="J73" s="790"/>
      <c r="K73" s="788">
        <f t="shared" si="1"/>
        <v>0</v>
      </c>
      <c r="L73" s="784"/>
      <c r="M73" s="316"/>
      <c r="N73" s="316"/>
      <c r="O73" s="307"/>
    </row>
    <row r="74" spans="1:15" s="457" customFormat="1" ht="20.149999999999999" customHeight="1" x14ac:dyDescent="0.35">
      <c r="A74" s="820" t="s">
        <v>486</v>
      </c>
      <c r="B74" s="821"/>
      <c r="C74" s="821"/>
      <c r="D74" s="821"/>
      <c r="E74" s="1145"/>
      <c r="F74" s="822"/>
      <c r="G74" s="823"/>
      <c r="H74" s="805">
        <f>SUM(H75:H97)</f>
        <v>0</v>
      </c>
      <c r="I74" s="805">
        <f t="shared" ref="I74" si="2">SUM(I75:I97)</f>
        <v>0</v>
      </c>
      <c r="J74" s="805">
        <f>SUM(J75:J97)</f>
        <v>0</v>
      </c>
      <c r="K74" s="805">
        <f>H74+I74+J74</f>
        <v>0</v>
      </c>
      <c r="L74" s="829"/>
      <c r="M74" s="458"/>
      <c r="N74" s="458"/>
      <c r="O74" s="458"/>
    </row>
    <row r="75" spans="1:15" outlineLevel="1" x14ac:dyDescent="0.35">
      <c r="A75" s="779" t="s">
        <v>477</v>
      </c>
      <c r="B75" s="786"/>
      <c r="C75" s="786"/>
      <c r="D75" s="786"/>
      <c r="E75" s="787"/>
      <c r="F75" s="788"/>
      <c r="G75" s="789"/>
      <c r="H75" s="790"/>
      <c r="I75" s="790"/>
      <c r="J75" s="790"/>
      <c r="K75" s="788">
        <f>H75+I75+J75</f>
        <v>0</v>
      </c>
      <c r="L75" s="784"/>
      <c r="M75" s="318"/>
      <c r="N75" s="318"/>
      <c r="O75" s="319"/>
    </row>
    <row r="76" spans="1:15" outlineLevel="1" x14ac:dyDescent="0.35">
      <c r="A76" s="779"/>
      <c r="B76" s="786"/>
      <c r="C76" s="786"/>
      <c r="D76" s="786"/>
      <c r="E76" s="787"/>
      <c r="F76" s="788"/>
      <c r="G76" s="789"/>
      <c r="H76" s="790"/>
      <c r="I76" s="790"/>
      <c r="J76" s="790"/>
      <c r="K76" s="788">
        <f t="shared" ref="K76:K97" si="3">H76+I76+J76</f>
        <v>0</v>
      </c>
      <c r="L76" s="784"/>
      <c r="M76" s="318"/>
      <c r="N76" s="318"/>
      <c r="O76" s="319"/>
    </row>
    <row r="77" spans="1:15" outlineLevel="1" x14ac:dyDescent="0.35">
      <c r="A77" s="779" t="s">
        <v>385</v>
      </c>
      <c r="B77" s="786"/>
      <c r="C77" s="786"/>
      <c r="D77" s="786"/>
      <c r="E77" s="787"/>
      <c r="F77" s="788"/>
      <c r="G77" s="789"/>
      <c r="H77" s="790"/>
      <c r="I77" s="790"/>
      <c r="J77" s="790"/>
      <c r="K77" s="788">
        <f t="shared" si="3"/>
        <v>0</v>
      </c>
      <c r="L77" s="784"/>
      <c r="M77" s="318"/>
      <c r="N77" s="318"/>
      <c r="O77" s="319"/>
    </row>
    <row r="78" spans="1:15" outlineLevel="1" x14ac:dyDescent="0.35">
      <c r="A78" s="779"/>
      <c r="B78" s="786"/>
      <c r="C78" s="786"/>
      <c r="D78" s="786"/>
      <c r="E78" s="787"/>
      <c r="F78" s="788"/>
      <c r="G78" s="789"/>
      <c r="H78" s="790"/>
      <c r="I78" s="790"/>
      <c r="J78" s="790"/>
      <c r="K78" s="788">
        <f t="shared" si="3"/>
        <v>0</v>
      </c>
      <c r="L78" s="784"/>
      <c r="M78" s="318"/>
      <c r="N78" s="318"/>
      <c r="O78" s="319"/>
    </row>
    <row r="79" spans="1:15" outlineLevel="1" x14ac:dyDescent="0.35">
      <c r="A79" s="779" t="s">
        <v>447</v>
      </c>
      <c r="B79" s="786"/>
      <c r="C79" s="786"/>
      <c r="D79" s="786"/>
      <c r="E79" s="787"/>
      <c r="F79" s="788"/>
      <c r="G79" s="789"/>
      <c r="H79" s="790"/>
      <c r="I79" s="790"/>
      <c r="J79" s="790"/>
      <c r="K79" s="788">
        <f t="shared" si="3"/>
        <v>0</v>
      </c>
      <c r="L79" s="784"/>
      <c r="M79" s="318"/>
      <c r="N79" s="318"/>
      <c r="O79" s="319"/>
    </row>
    <row r="80" spans="1:15" outlineLevel="1" x14ac:dyDescent="0.35">
      <c r="A80" s="779"/>
      <c r="B80" s="786"/>
      <c r="C80" s="786"/>
      <c r="D80" s="786"/>
      <c r="E80" s="787"/>
      <c r="F80" s="788"/>
      <c r="G80" s="789"/>
      <c r="H80" s="790"/>
      <c r="I80" s="790"/>
      <c r="J80" s="790"/>
      <c r="K80" s="788">
        <f t="shared" si="3"/>
        <v>0</v>
      </c>
      <c r="L80" s="784"/>
      <c r="M80" s="318"/>
      <c r="N80" s="318"/>
      <c r="O80" s="319"/>
    </row>
    <row r="81" spans="1:15" outlineLevel="1" x14ac:dyDescent="0.35">
      <c r="A81" s="779" t="s">
        <v>386</v>
      </c>
      <c r="B81" s="786"/>
      <c r="C81" s="786"/>
      <c r="D81" s="786"/>
      <c r="E81" s="787"/>
      <c r="F81" s="788"/>
      <c r="G81" s="789"/>
      <c r="H81" s="790"/>
      <c r="I81" s="790"/>
      <c r="J81" s="790"/>
      <c r="K81" s="788">
        <f t="shared" si="3"/>
        <v>0</v>
      </c>
      <c r="L81" s="784"/>
      <c r="M81" s="318"/>
      <c r="N81" s="318"/>
      <c r="O81" s="319"/>
    </row>
    <row r="82" spans="1:15" outlineLevel="1" x14ac:dyDescent="0.35">
      <c r="A82" s="779"/>
      <c r="B82" s="786"/>
      <c r="C82" s="786"/>
      <c r="D82" s="786"/>
      <c r="E82" s="787"/>
      <c r="F82" s="788"/>
      <c r="G82" s="789"/>
      <c r="H82" s="790"/>
      <c r="I82" s="790"/>
      <c r="J82" s="790"/>
      <c r="K82" s="788">
        <f t="shared" si="3"/>
        <v>0</v>
      </c>
      <c r="L82" s="784"/>
      <c r="M82" s="318"/>
      <c r="N82" s="318"/>
      <c r="O82" s="319"/>
    </row>
    <row r="83" spans="1:15" outlineLevel="1" x14ac:dyDescent="0.35">
      <c r="A83" s="779" t="s">
        <v>448</v>
      </c>
      <c r="B83" s="786"/>
      <c r="C83" s="786"/>
      <c r="D83" s="786"/>
      <c r="E83" s="787"/>
      <c r="F83" s="788"/>
      <c r="G83" s="789"/>
      <c r="H83" s="790"/>
      <c r="I83" s="790"/>
      <c r="J83" s="790"/>
      <c r="K83" s="788">
        <f t="shared" si="3"/>
        <v>0</v>
      </c>
      <c r="L83" s="784"/>
      <c r="M83" s="318"/>
      <c r="N83" s="318"/>
      <c r="O83" s="319"/>
    </row>
    <row r="84" spans="1:15" outlineLevel="1" x14ac:dyDescent="0.35">
      <c r="A84" s="779"/>
      <c r="B84" s="786"/>
      <c r="C84" s="786"/>
      <c r="D84" s="786"/>
      <c r="E84" s="787"/>
      <c r="F84" s="788"/>
      <c r="G84" s="789"/>
      <c r="H84" s="790"/>
      <c r="I84" s="790"/>
      <c r="J84" s="790"/>
      <c r="K84" s="788">
        <f t="shared" si="3"/>
        <v>0</v>
      </c>
      <c r="L84" s="784"/>
      <c r="M84" s="318"/>
      <c r="N84" s="318"/>
      <c r="O84" s="319"/>
    </row>
    <row r="85" spans="1:15" outlineLevel="1" x14ac:dyDescent="0.35">
      <c r="A85" s="779" t="s">
        <v>449</v>
      </c>
      <c r="B85" s="786"/>
      <c r="C85" s="786"/>
      <c r="D85" s="786"/>
      <c r="E85" s="787"/>
      <c r="F85" s="788"/>
      <c r="G85" s="789"/>
      <c r="H85" s="790"/>
      <c r="I85" s="790"/>
      <c r="J85" s="790"/>
      <c r="K85" s="788">
        <f t="shared" si="3"/>
        <v>0</v>
      </c>
      <c r="L85" s="784"/>
      <c r="M85" s="318"/>
      <c r="N85" s="318"/>
      <c r="O85" s="319"/>
    </row>
    <row r="86" spans="1:15" outlineLevel="1" x14ac:dyDescent="0.35">
      <c r="A86" s="779"/>
      <c r="B86" s="786"/>
      <c r="C86" s="786"/>
      <c r="D86" s="786"/>
      <c r="E86" s="787"/>
      <c r="F86" s="788"/>
      <c r="G86" s="789"/>
      <c r="H86" s="790"/>
      <c r="I86" s="790"/>
      <c r="J86" s="790"/>
      <c r="K86" s="788">
        <f t="shared" si="3"/>
        <v>0</v>
      </c>
      <c r="L86" s="784"/>
      <c r="M86" s="318"/>
      <c r="N86" s="318"/>
      <c r="O86" s="319"/>
    </row>
    <row r="87" spans="1:15" outlineLevel="1" x14ac:dyDescent="0.35">
      <c r="A87" s="795" t="s">
        <v>450</v>
      </c>
      <c r="B87" s="786"/>
      <c r="C87" s="786"/>
      <c r="D87" s="786"/>
      <c r="E87" s="787"/>
      <c r="F87" s="788"/>
      <c r="G87" s="789"/>
      <c r="H87" s="790"/>
      <c r="I87" s="790"/>
      <c r="J87" s="790"/>
      <c r="K87" s="788">
        <f t="shared" si="3"/>
        <v>0</v>
      </c>
      <c r="L87" s="784"/>
      <c r="M87" s="318"/>
      <c r="N87" s="318"/>
      <c r="O87" s="319"/>
    </row>
    <row r="88" spans="1:15" outlineLevel="1" x14ac:dyDescent="0.35">
      <c r="A88" s="795"/>
      <c r="B88" s="786"/>
      <c r="C88" s="786"/>
      <c r="D88" s="786"/>
      <c r="E88" s="787"/>
      <c r="F88" s="788"/>
      <c r="G88" s="789"/>
      <c r="H88" s="790"/>
      <c r="I88" s="790"/>
      <c r="J88" s="790"/>
      <c r="K88" s="788">
        <f t="shared" si="3"/>
        <v>0</v>
      </c>
      <c r="L88" s="784"/>
      <c r="M88" s="318"/>
      <c r="N88" s="318"/>
      <c r="O88" s="319"/>
    </row>
    <row r="89" spans="1:15" outlineLevel="1" x14ac:dyDescent="0.35">
      <c r="A89" s="779" t="s">
        <v>451</v>
      </c>
      <c r="B89" s="786"/>
      <c r="C89" s="786"/>
      <c r="D89" s="786"/>
      <c r="E89" s="787"/>
      <c r="F89" s="788"/>
      <c r="G89" s="789"/>
      <c r="H89" s="790"/>
      <c r="I89" s="790"/>
      <c r="J89" s="790"/>
      <c r="K89" s="788">
        <f t="shared" si="3"/>
        <v>0</v>
      </c>
      <c r="L89" s="784"/>
      <c r="M89" s="318"/>
      <c r="N89" s="318"/>
      <c r="O89" s="318"/>
    </row>
    <row r="90" spans="1:15" outlineLevel="1" x14ac:dyDescent="0.35">
      <c r="A90" s="779"/>
      <c r="B90" s="786"/>
      <c r="C90" s="786"/>
      <c r="D90" s="786"/>
      <c r="E90" s="787"/>
      <c r="F90" s="788"/>
      <c r="G90" s="789"/>
      <c r="H90" s="790"/>
      <c r="I90" s="790"/>
      <c r="J90" s="790"/>
      <c r="K90" s="788">
        <f t="shared" si="3"/>
        <v>0</v>
      </c>
      <c r="L90" s="784"/>
      <c r="M90" s="318"/>
      <c r="N90" s="318"/>
      <c r="O90" s="318"/>
    </row>
    <row r="91" spans="1:15" outlineLevel="1" x14ac:dyDescent="0.35">
      <c r="A91" s="779" t="s">
        <v>452</v>
      </c>
      <c r="B91" s="786"/>
      <c r="C91" s="786"/>
      <c r="D91" s="786"/>
      <c r="E91" s="787"/>
      <c r="F91" s="788"/>
      <c r="G91" s="789"/>
      <c r="H91" s="790"/>
      <c r="I91" s="790"/>
      <c r="J91" s="790"/>
      <c r="K91" s="788">
        <f t="shared" si="3"/>
        <v>0</v>
      </c>
      <c r="L91" s="784"/>
      <c r="M91" s="320"/>
      <c r="N91" s="320"/>
      <c r="O91" s="319"/>
    </row>
    <row r="92" spans="1:15" outlineLevel="1" x14ac:dyDescent="0.35">
      <c r="A92" s="779"/>
      <c r="B92" s="786"/>
      <c r="C92" s="786"/>
      <c r="D92" s="786"/>
      <c r="E92" s="787"/>
      <c r="F92" s="788"/>
      <c r="G92" s="789"/>
      <c r="H92" s="790"/>
      <c r="I92" s="790"/>
      <c r="J92" s="790"/>
      <c r="K92" s="788">
        <f t="shared" si="3"/>
        <v>0</v>
      </c>
      <c r="L92" s="784"/>
      <c r="M92" s="320"/>
      <c r="N92" s="320"/>
      <c r="O92" s="319"/>
    </row>
    <row r="93" spans="1:15" ht="15.65" customHeight="1" outlineLevel="1" x14ac:dyDescent="0.35">
      <c r="A93" s="779" t="s">
        <v>383</v>
      </c>
      <c r="B93" s="779"/>
      <c r="C93" s="779"/>
      <c r="D93" s="779"/>
      <c r="E93" s="1146"/>
      <c r="F93" s="796"/>
      <c r="G93" s="779"/>
      <c r="H93" s="797"/>
      <c r="I93" s="797"/>
      <c r="J93" s="797"/>
      <c r="K93" s="788">
        <f t="shared" si="3"/>
        <v>0</v>
      </c>
      <c r="L93" s="798"/>
      <c r="M93" s="320"/>
      <c r="N93" s="320"/>
      <c r="O93" s="319"/>
    </row>
    <row r="94" spans="1:15" ht="15.65" customHeight="1" outlineLevel="1" x14ac:dyDescent="0.35">
      <c r="A94" s="779"/>
      <c r="B94" s="779"/>
      <c r="C94" s="779"/>
      <c r="D94" s="779"/>
      <c r="E94" s="1146"/>
      <c r="F94" s="796"/>
      <c r="G94" s="779"/>
      <c r="H94" s="797"/>
      <c r="I94" s="797"/>
      <c r="J94" s="797"/>
      <c r="K94" s="788">
        <f t="shared" si="3"/>
        <v>0</v>
      </c>
      <c r="L94" s="798"/>
      <c r="M94" s="320"/>
      <c r="N94" s="320"/>
      <c r="O94" s="319"/>
    </row>
    <row r="95" spans="1:15" ht="15.65" customHeight="1" outlineLevel="1" x14ac:dyDescent="0.35">
      <c r="A95" s="779"/>
      <c r="B95" s="779"/>
      <c r="C95" s="779"/>
      <c r="D95" s="779"/>
      <c r="E95" s="1146"/>
      <c r="F95" s="796"/>
      <c r="G95" s="779"/>
      <c r="H95" s="797"/>
      <c r="I95" s="797"/>
      <c r="J95" s="797"/>
      <c r="K95" s="788">
        <f t="shared" si="3"/>
        <v>0</v>
      </c>
      <c r="L95" s="798"/>
      <c r="M95" s="320"/>
      <c r="N95" s="320"/>
      <c r="O95" s="319"/>
    </row>
    <row r="96" spans="1:15" ht="15.65" customHeight="1" outlineLevel="1" x14ac:dyDescent="0.35">
      <c r="A96" s="779"/>
      <c r="B96" s="779"/>
      <c r="C96" s="779"/>
      <c r="D96" s="779"/>
      <c r="E96" s="1146"/>
      <c r="F96" s="796"/>
      <c r="G96" s="779"/>
      <c r="H96" s="797"/>
      <c r="I96" s="797"/>
      <c r="J96" s="797"/>
      <c r="K96" s="788">
        <f t="shared" si="3"/>
        <v>0</v>
      </c>
      <c r="L96" s="798"/>
      <c r="M96" s="320"/>
      <c r="N96" s="320"/>
      <c r="O96" s="319"/>
    </row>
    <row r="97" spans="1:15" ht="15.65" customHeight="1" outlineLevel="1" x14ac:dyDescent="0.35">
      <c r="A97" s="779"/>
      <c r="B97" s="779"/>
      <c r="C97" s="779"/>
      <c r="D97" s="779"/>
      <c r="E97" s="1146"/>
      <c r="F97" s="796"/>
      <c r="G97" s="779"/>
      <c r="H97" s="797"/>
      <c r="I97" s="797"/>
      <c r="J97" s="797"/>
      <c r="K97" s="788">
        <f t="shared" si="3"/>
        <v>0</v>
      </c>
      <c r="L97" s="798"/>
      <c r="M97" s="320"/>
      <c r="N97" s="320"/>
      <c r="O97" s="319"/>
    </row>
    <row r="98" spans="1:15" s="457" customFormat="1" ht="20.149999999999999" customHeight="1" x14ac:dyDescent="0.35">
      <c r="A98" s="820" t="s">
        <v>487</v>
      </c>
      <c r="B98" s="821"/>
      <c r="C98" s="821"/>
      <c r="D98" s="821"/>
      <c r="E98" s="1147"/>
      <c r="F98" s="827"/>
      <c r="G98" s="828"/>
      <c r="H98" s="805">
        <f>SUM(H99:H117)</f>
        <v>0</v>
      </c>
      <c r="I98" s="805">
        <f>SUM(I99:I117)</f>
        <v>0</v>
      </c>
      <c r="J98" s="805">
        <f>SUM(J99:J117)</f>
        <v>0</v>
      </c>
      <c r="K98" s="805">
        <f>H98+I98+J98</f>
        <v>0</v>
      </c>
      <c r="L98" s="825"/>
      <c r="M98" s="459"/>
      <c r="N98" s="459"/>
      <c r="O98" s="460"/>
    </row>
    <row r="99" spans="1:15" outlineLevel="1" x14ac:dyDescent="0.35">
      <c r="A99" s="779" t="s">
        <v>453</v>
      </c>
      <c r="B99" s="786"/>
      <c r="C99" s="786"/>
      <c r="D99" s="786"/>
      <c r="E99" s="787"/>
      <c r="F99" s="788"/>
      <c r="G99" s="789"/>
      <c r="H99" s="790"/>
      <c r="I99" s="790"/>
      <c r="J99" s="790"/>
      <c r="K99" s="788">
        <f>H99+I99+J99</f>
        <v>0</v>
      </c>
      <c r="L99" s="784"/>
      <c r="M99" s="320"/>
      <c r="N99" s="320"/>
      <c r="O99" s="319"/>
    </row>
    <row r="100" spans="1:15" outlineLevel="1" x14ac:dyDescent="0.35">
      <c r="A100" s="779"/>
      <c r="B100" s="786"/>
      <c r="C100" s="786"/>
      <c r="D100" s="786"/>
      <c r="E100" s="787"/>
      <c r="F100" s="788"/>
      <c r="G100" s="789"/>
      <c r="H100" s="790"/>
      <c r="I100" s="790"/>
      <c r="J100" s="790"/>
      <c r="K100" s="788">
        <f t="shared" ref="K100:K117" si="4">H100+I100+J100</f>
        <v>0</v>
      </c>
      <c r="L100" s="784"/>
      <c r="M100" s="320"/>
      <c r="N100" s="320"/>
      <c r="O100" s="319"/>
    </row>
    <row r="101" spans="1:15" outlineLevel="1" x14ac:dyDescent="0.35">
      <c r="A101" s="779" t="s">
        <v>454</v>
      </c>
      <c r="B101" s="786"/>
      <c r="C101" s="786"/>
      <c r="D101" s="786"/>
      <c r="E101" s="787"/>
      <c r="F101" s="788"/>
      <c r="G101" s="789"/>
      <c r="H101" s="790"/>
      <c r="I101" s="790"/>
      <c r="J101" s="790"/>
      <c r="K101" s="788">
        <f t="shared" si="4"/>
        <v>0</v>
      </c>
      <c r="L101" s="784"/>
      <c r="M101" s="320"/>
      <c r="N101" s="320"/>
      <c r="O101" s="319"/>
    </row>
    <row r="102" spans="1:15" outlineLevel="1" x14ac:dyDescent="0.35">
      <c r="A102" s="779"/>
      <c r="B102" s="786"/>
      <c r="C102" s="786"/>
      <c r="D102" s="786"/>
      <c r="E102" s="787"/>
      <c r="F102" s="788"/>
      <c r="G102" s="789"/>
      <c r="H102" s="790"/>
      <c r="I102" s="790"/>
      <c r="J102" s="790"/>
      <c r="K102" s="788">
        <f t="shared" si="4"/>
        <v>0</v>
      </c>
      <c r="L102" s="784"/>
      <c r="M102" s="320"/>
      <c r="N102" s="320"/>
      <c r="O102" s="319"/>
    </row>
    <row r="103" spans="1:15" outlineLevel="1" x14ac:dyDescent="0.35">
      <c r="A103" s="779" t="s">
        <v>455</v>
      </c>
      <c r="B103" s="786"/>
      <c r="C103" s="786"/>
      <c r="D103" s="786"/>
      <c r="E103" s="787"/>
      <c r="F103" s="788"/>
      <c r="G103" s="789"/>
      <c r="H103" s="790"/>
      <c r="I103" s="790"/>
      <c r="J103" s="790"/>
      <c r="K103" s="788">
        <f t="shared" si="4"/>
        <v>0</v>
      </c>
      <c r="L103" s="784"/>
      <c r="M103" s="320"/>
      <c r="N103" s="320"/>
      <c r="O103" s="319"/>
    </row>
    <row r="104" spans="1:15" outlineLevel="1" x14ac:dyDescent="0.35">
      <c r="A104" s="779"/>
      <c r="B104" s="786"/>
      <c r="C104" s="786"/>
      <c r="D104" s="786"/>
      <c r="E104" s="787"/>
      <c r="F104" s="788"/>
      <c r="G104" s="789"/>
      <c r="H104" s="790"/>
      <c r="I104" s="790"/>
      <c r="J104" s="790"/>
      <c r="K104" s="788">
        <f t="shared" si="4"/>
        <v>0</v>
      </c>
      <c r="L104" s="784"/>
      <c r="M104" s="320"/>
      <c r="N104" s="320"/>
      <c r="O104" s="319"/>
    </row>
    <row r="105" spans="1:15" outlineLevel="1" x14ac:dyDescent="0.35">
      <c r="A105" s="779" t="s">
        <v>456</v>
      </c>
      <c r="B105" s="786"/>
      <c r="C105" s="786"/>
      <c r="D105" s="786"/>
      <c r="E105" s="787"/>
      <c r="F105" s="788"/>
      <c r="G105" s="789"/>
      <c r="H105" s="790"/>
      <c r="I105" s="790"/>
      <c r="J105" s="790"/>
      <c r="K105" s="788">
        <f t="shared" si="4"/>
        <v>0</v>
      </c>
      <c r="L105" s="784"/>
      <c r="M105" s="320"/>
      <c r="N105" s="320"/>
      <c r="O105" s="319"/>
    </row>
    <row r="106" spans="1:15" outlineLevel="1" x14ac:dyDescent="0.35">
      <c r="A106" s="779"/>
      <c r="B106" s="786"/>
      <c r="C106" s="786"/>
      <c r="D106" s="786"/>
      <c r="E106" s="787"/>
      <c r="F106" s="788"/>
      <c r="G106" s="789"/>
      <c r="H106" s="790"/>
      <c r="I106" s="790"/>
      <c r="J106" s="790"/>
      <c r="K106" s="788">
        <f t="shared" si="4"/>
        <v>0</v>
      </c>
      <c r="L106" s="784"/>
      <c r="M106" s="320"/>
      <c r="N106" s="320"/>
      <c r="O106" s="319"/>
    </row>
    <row r="107" spans="1:15" outlineLevel="1" x14ac:dyDescent="0.35">
      <c r="A107" s="779" t="s">
        <v>457</v>
      </c>
      <c r="B107" s="786"/>
      <c r="C107" s="786"/>
      <c r="D107" s="786"/>
      <c r="E107" s="787"/>
      <c r="F107" s="788"/>
      <c r="G107" s="789"/>
      <c r="H107" s="790"/>
      <c r="I107" s="790"/>
      <c r="J107" s="790"/>
      <c r="K107" s="788">
        <f t="shared" si="4"/>
        <v>0</v>
      </c>
      <c r="L107" s="784"/>
      <c r="M107" s="320"/>
      <c r="N107" s="320"/>
      <c r="O107" s="319"/>
    </row>
    <row r="108" spans="1:15" outlineLevel="1" x14ac:dyDescent="0.35">
      <c r="A108" s="779"/>
      <c r="B108" s="786"/>
      <c r="C108" s="786"/>
      <c r="D108" s="786"/>
      <c r="E108" s="787"/>
      <c r="F108" s="788"/>
      <c r="G108" s="789"/>
      <c r="H108" s="790"/>
      <c r="I108" s="790"/>
      <c r="J108" s="790"/>
      <c r="K108" s="788">
        <f t="shared" si="4"/>
        <v>0</v>
      </c>
      <c r="L108" s="784"/>
      <c r="M108" s="320"/>
      <c r="N108" s="320"/>
      <c r="O108" s="319"/>
    </row>
    <row r="109" spans="1:15" outlineLevel="1" x14ac:dyDescent="0.35">
      <c r="A109" s="779" t="s">
        <v>458</v>
      </c>
      <c r="B109" s="786"/>
      <c r="C109" s="786"/>
      <c r="D109" s="786"/>
      <c r="E109" s="787"/>
      <c r="F109" s="788"/>
      <c r="G109" s="789"/>
      <c r="H109" s="790"/>
      <c r="I109" s="790"/>
      <c r="J109" s="790"/>
      <c r="K109" s="788">
        <f t="shared" si="4"/>
        <v>0</v>
      </c>
      <c r="L109" s="784"/>
      <c r="M109" s="320"/>
      <c r="N109" s="320"/>
      <c r="O109" s="319"/>
    </row>
    <row r="110" spans="1:15" outlineLevel="1" x14ac:dyDescent="0.35">
      <c r="A110" s="779"/>
      <c r="B110" s="786"/>
      <c r="C110" s="786"/>
      <c r="D110" s="786"/>
      <c r="E110" s="787"/>
      <c r="F110" s="788"/>
      <c r="G110" s="789"/>
      <c r="H110" s="790"/>
      <c r="I110" s="790"/>
      <c r="J110" s="790"/>
      <c r="K110" s="788">
        <f t="shared" si="4"/>
        <v>0</v>
      </c>
      <c r="L110" s="784"/>
      <c r="M110" s="320"/>
      <c r="N110" s="320"/>
      <c r="O110" s="319"/>
    </row>
    <row r="111" spans="1:15" outlineLevel="1" x14ac:dyDescent="0.35">
      <c r="A111" s="779" t="s">
        <v>420</v>
      </c>
      <c r="B111" s="786"/>
      <c r="C111" s="786"/>
      <c r="D111" s="786"/>
      <c r="E111" s="787"/>
      <c r="F111" s="788"/>
      <c r="G111" s="789"/>
      <c r="H111" s="790"/>
      <c r="I111" s="790"/>
      <c r="J111" s="790"/>
      <c r="K111" s="788">
        <f t="shared" si="4"/>
        <v>0</v>
      </c>
      <c r="L111" s="784"/>
      <c r="M111" s="320"/>
      <c r="N111" s="320"/>
      <c r="O111" s="319"/>
    </row>
    <row r="112" spans="1:15" outlineLevel="1" x14ac:dyDescent="0.35">
      <c r="A112" s="779"/>
      <c r="B112" s="786"/>
      <c r="C112" s="786"/>
      <c r="D112" s="786"/>
      <c r="E112" s="787"/>
      <c r="F112" s="788"/>
      <c r="G112" s="789"/>
      <c r="H112" s="790"/>
      <c r="I112" s="790"/>
      <c r="J112" s="790"/>
      <c r="K112" s="788">
        <f t="shared" si="4"/>
        <v>0</v>
      </c>
      <c r="L112" s="784"/>
      <c r="M112" s="320"/>
      <c r="N112" s="320"/>
      <c r="O112" s="319"/>
    </row>
    <row r="113" spans="1:15" outlineLevel="1" x14ac:dyDescent="0.35">
      <c r="A113" s="795" t="s">
        <v>383</v>
      </c>
      <c r="B113" s="786"/>
      <c r="C113" s="786"/>
      <c r="D113" s="786"/>
      <c r="E113" s="787"/>
      <c r="F113" s="788"/>
      <c r="G113" s="789"/>
      <c r="H113" s="790"/>
      <c r="I113" s="790"/>
      <c r="J113" s="790"/>
      <c r="K113" s="788">
        <f t="shared" si="4"/>
        <v>0</v>
      </c>
      <c r="L113" s="784"/>
      <c r="M113" s="320"/>
      <c r="N113" s="320"/>
      <c r="O113" s="319"/>
    </row>
    <row r="114" spans="1:15" outlineLevel="1" x14ac:dyDescent="0.35">
      <c r="A114" s="795"/>
      <c r="B114" s="786"/>
      <c r="C114" s="786"/>
      <c r="D114" s="786"/>
      <c r="E114" s="787"/>
      <c r="F114" s="788"/>
      <c r="G114" s="789"/>
      <c r="H114" s="790"/>
      <c r="I114" s="790"/>
      <c r="J114" s="790"/>
      <c r="K114" s="788">
        <f t="shared" si="4"/>
        <v>0</v>
      </c>
      <c r="L114" s="784"/>
      <c r="M114" s="320"/>
      <c r="N114" s="320"/>
      <c r="O114" s="319"/>
    </row>
    <row r="115" spans="1:15" outlineLevel="1" x14ac:dyDescent="0.35">
      <c r="A115" s="795"/>
      <c r="B115" s="786"/>
      <c r="C115" s="786"/>
      <c r="D115" s="786"/>
      <c r="E115" s="787"/>
      <c r="F115" s="788"/>
      <c r="G115" s="789"/>
      <c r="H115" s="790"/>
      <c r="I115" s="790"/>
      <c r="J115" s="790"/>
      <c r="K115" s="788">
        <f t="shared" si="4"/>
        <v>0</v>
      </c>
      <c r="L115" s="784"/>
      <c r="M115" s="320"/>
      <c r="N115" s="320"/>
      <c r="O115" s="319"/>
    </row>
    <row r="116" spans="1:15" outlineLevel="1" x14ac:dyDescent="0.35">
      <c r="A116" s="795"/>
      <c r="B116" s="786"/>
      <c r="C116" s="786"/>
      <c r="D116" s="786"/>
      <c r="E116" s="787"/>
      <c r="F116" s="788"/>
      <c r="G116" s="789"/>
      <c r="H116" s="790"/>
      <c r="I116" s="790"/>
      <c r="J116" s="790"/>
      <c r="K116" s="788">
        <f t="shared" si="4"/>
        <v>0</v>
      </c>
      <c r="L116" s="784"/>
      <c r="M116" s="320"/>
      <c r="N116" s="320"/>
      <c r="O116" s="319"/>
    </row>
    <row r="117" spans="1:15" outlineLevel="1" x14ac:dyDescent="0.35">
      <c r="A117" s="795"/>
      <c r="B117" s="786"/>
      <c r="C117" s="786"/>
      <c r="D117" s="786"/>
      <c r="E117" s="787"/>
      <c r="F117" s="788"/>
      <c r="G117" s="789"/>
      <c r="H117" s="790"/>
      <c r="I117" s="790"/>
      <c r="J117" s="790"/>
      <c r="K117" s="788">
        <f t="shared" si="4"/>
        <v>0</v>
      </c>
      <c r="L117" s="784"/>
      <c r="M117" s="320"/>
      <c r="N117" s="320"/>
      <c r="O117" s="319"/>
    </row>
    <row r="118" spans="1:15" s="457" customFormat="1" ht="20.149999999999999" customHeight="1" x14ac:dyDescent="0.35">
      <c r="A118" s="820" t="s">
        <v>488</v>
      </c>
      <c r="B118" s="821"/>
      <c r="C118" s="821"/>
      <c r="D118" s="821"/>
      <c r="E118" s="1145"/>
      <c r="F118" s="822"/>
      <c r="G118" s="823"/>
      <c r="H118" s="824">
        <f>SUM(H119:H137)</f>
        <v>0</v>
      </c>
      <c r="I118" s="824">
        <f>SUM(I119:I137)</f>
        <v>0</v>
      </c>
      <c r="J118" s="824">
        <f>SUM(J119:J137)</f>
        <v>0</v>
      </c>
      <c r="K118" s="824">
        <f>H118+I118+J118</f>
        <v>0</v>
      </c>
      <c r="L118" s="825"/>
      <c r="M118" s="459"/>
      <c r="N118" s="459"/>
      <c r="O118" s="460"/>
    </row>
    <row r="119" spans="1:15" outlineLevel="1" x14ac:dyDescent="0.35">
      <c r="A119" s="779" t="s">
        <v>459</v>
      </c>
      <c r="B119" s="786"/>
      <c r="C119" s="786"/>
      <c r="D119" s="786"/>
      <c r="E119" s="787"/>
      <c r="F119" s="788"/>
      <c r="G119" s="789"/>
      <c r="H119" s="790"/>
      <c r="I119" s="790"/>
      <c r="J119" s="790"/>
      <c r="K119" s="788">
        <f>H119+I119+J119</f>
        <v>0</v>
      </c>
      <c r="L119" s="784"/>
      <c r="M119" s="320"/>
      <c r="N119" s="320"/>
      <c r="O119" s="319"/>
    </row>
    <row r="120" spans="1:15" outlineLevel="1" x14ac:dyDescent="0.35">
      <c r="A120" s="779"/>
      <c r="B120" s="786"/>
      <c r="C120" s="786"/>
      <c r="D120" s="786"/>
      <c r="E120" s="787"/>
      <c r="F120" s="788"/>
      <c r="G120" s="789"/>
      <c r="H120" s="790"/>
      <c r="I120" s="790"/>
      <c r="J120" s="790"/>
      <c r="K120" s="788">
        <f t="shared" ref="K120:K137" si="5">H120+I120+J120</f>
        <v>0</v>
      </c>
      <c r="L120" s="784"/>
      <c r="M120" s="320"/>
      <c r="N120" s="320"/>
      <c r="O120" s="319"/>
    </row>
    <row r="121" spans="1:15" outlineLevel="1" x14ac:dyDescent="0.35">
      <c r="A121" s="779" t="s">
        <v>460</v>
      </c>
      <c r="B121" s="786"/>
      <c r="C121" s="786"/>
      <c r="D121" s="786"/>
      <c r="E121" s="787"/>
      <c r="F121" s="788"/>
      <c r="G121" s="789"/>
      <c r="H121" s="790"/>
      <c r="I121" s="790"/>
      <c r="J121" s="790"/>
      <c r="K121" s="788">
        <f t="shared" si="5"/>
        <v>0</v>
      </c>
      <c r="L121" s="784"/>
      <c r="M121" s="320"/>
      <c r="N121" s="320"/>
      <c r="O121" s="319"/>
    </row>
    <row r="122" spans="1:15" outlineLevel="1" x14ac:dyDescent="0.35">
      <c r="A122" s="779"/>
      <c r="B122" s="786"/>
      <c r="C122" s="786"/>
      <c r="D122" s="786"/>
      <c r="E122" s="787"/>
      <c r="F122" s="788"/>
      <c r="G122" s="789"/>
      <c r="H122" s="790"/>
      <c r="I122" s="790"/>
      <c r="J122" s="790"/>
      <c r="K122" s="788">
        <f t="shared" si="5"/>
        <v>0</v>
      </c>
      <c r="L122" s="784"/>
      <c r="M122" s="320"/>
      <c r="N122" s="320"/>
      <c r="O122" s="319"/>
    </row>
    <row r="123" spans="1:15" outlineLevel="1" x14ac:dyDescent="0.35">
      <c r="A123" s="779" t="s">
        <v>461</v>
      </c>
      <c r="B123" s="786"/>
      <c r="C123" s="786"/>
      <c r="D123" s="786"/>
      <c r="E123" s="787"/>
      <c r="F123" s="788"/>
      <c r="G123" s="789"/>
      <c r="H123" s="790"/>
      <c r="I123" s="790"/>
      <c r="J123" s="790"/>
      <c r="K123" s="788">
        <f t="shared" si="5"/>
        <v>0</v>
      </c>
      <c r="L123" s="784"/>
      <c r="M123" s="320"/>
      <c r="N123" s="320"/>
      <c r="O123" s="319"/>
    </row>
    <row r="124" spans="1:15" outlineLevel="1" x14ac:dyDescent="0.35">
      <c r="A124" s="779"/>
      <c r="B124" s="786"/>
      <c r="C124" s="786"/>
      <c r="D124" s="786"/>
      <c r="E124" s="787"/>
      <c r="F124" s="788"/>
      <c r="G124" s="789"/>
      <c r="H124" s="790"/>
      <c r="I124" s="790"/>
      <c r="J124" s="790"/>
      <c r="K124" s="788">
        <f t="shared" si="5"/>
        <v>0</v>
      </c>
      <c r="L124" s="784"/>
      <c r="M124" s="320"/>
      <c r="N124" s="320"/>
      <c r="O124" s="319"/>
    </row>
    <row r="125" spans="1:15" outlineLevel="1" x14ac:dyDescent="0.35">
      <c r="A125" s="779" t="s">
        <v>462</v>
      </c>
      <c r="B125" s="786"/>
      <c r="C125" s="786"/>
      <c r="D125" s="786"/>
      <c r="E125" s="787"/>
      <c r="F125" s="788"/>
      <c r="G125" s="789"/>
      <c r="H125" s="790"/>
      <c r="I125" s="790"/>
      <c r="J125" s="790"/>
      <c r="K125" s="788">
        <f t="shared" si="5"/>
        <v>0</v>
      </c>
      <c r="L125" s="784"/>
      <c r="M125" s="320"/>
      <c r="N125" s="320"/>
      <c r="O125" s="319"/>
    </row>
    <row r="126" spans="1:15" outlineLevel="1" x14ac:dyDescent="0.35">
      <c r="A126" s="779"/>
      <c r="B126" s="786"/>
      <c r="C126" s="786"/>
      <c r="D126" s="786"/>
      <c r="E126" s="787"/>
      <c r="F126" s="788"/>
      <c r="G126" s="789"/>
      <c r="H126" s="790"/>
      <c r="I126" s="790"/>
      <c r="J126" s="790"/>
      <c r="K126" s="788">
        <f t="shared" si="5"/>
        <v>0</v>
      </c>
      <c r="L126" s="784"/>
      <c r="M126" s="320"/>
      <c r="N126" s="320"/>
      <c r="O126" s="319"/>
    </row>
    <row r="127" spans="1:15" outlineLevel="1" x14ac:dyDescent="0.35">
      <c r="A127" s="779" t="s">
        <v>463</v>
      </c>
      <c r="B127" s="786"/>
      <c r="C127" s="786"/>
      <c r="D127" s="786"/>
      <c r="E127" s="787"/>
      <c r="F127" s="788"/>
      <c r="G127" s="789"/>
      <c r="H127" s="790"/>
      <c r="I127" s="790"/>
      <c r="J127" s="790"/>
      <c r="K127" s="788">
        <f t="shared" si="5"/>
        <v>0</v>
      </c>
      <c r="L127" s="784"/>
      <c r="M127" s="320"/>
      <c r="N127" s="320"/>
      <c r="O127" s="319"/>
    </row>
    <row r="128" spans="1:15" outlineLevel="1" x14ac:dyDescent="0.35">
      <c r="A128" s="779"/>
      <c r="B128" s="786"/>
      <c r="C128" s="786"/>
      <c r="D128" s="786"/>
      <c r="E128" s="787"/>
      <c r="F128" s="788"/>
      <c r="G128" s="789"/>
      <c r="H128" s="790"/>
      <c r="I128" s="790"/>
      <c r="J128" s="790"/>
      <c r="K128" s="788">
        <f t="shared" si="5"/>
        <v>0</v>
      </c>
      <c r="L128" s="784"/>
      <c r="M128" s="320"/>
      <c r="N128" s="320"/>
      <c r="O128" s="319"/>
    </row>
    <row r="129" spans="1:15" outlineLevel="1" x14ac:dyDescent="0.35">
      <c r="A129" s="779" t="s">
        <v>464</v>
      </c>
      <c r="B129" s="786"/>
      <c r="C129" s="786"/>
      <c r="D129" s="786"/>
      <c r="E129" s="787"/>
      <c r="F129" s="788"/>
      <c r="G129" s="789"/>
      <c r="H129" s="790"/>
      <c r="I129" s="790"/>
      <c r="J129" s="790"/>
      <c r="K129" s="788">
        <f t="shared" si="5"/>
        <v>0</v>
      </c>
      <c r="L129" s="784"/>
      <c r="M129" s="320"/>
      <c r="N129" s="320"/>
      <c r="O129" s="319"/>
    </row>
    <row r="130" spans="1:15" outlineLevel="1" x14ac:dyDescent="0.35">
      <c r="A130" s="779"/>
      <c r="B130" s="786"/>
      <c r="C130" s="786"/>
      <c r="D130" s="786"/>
      <c r="E130" s="787"/>
      <c r="F130" s="788"/>
      <c r="G130" s="789"/>
      <c r="H130" s="790"/>
      <c r="I130" s="790"/>
      <c r="J130" s="790"/>
      <c r="K130" s="788">
        <f t="shared" si="5"/>
        <v>0</v>
      </c>
      <c r="L130" s="784"/>
      <c r="M130" s="320"/>
      <c r="N130" s="320"/>
      <c r="O130" s="319"/>
    </row>
    <row r="131" spans="1:15" outlineLevel="1" x14ac:dyDescent="0.35">
      <c r="A131" s="779" t="s">
        <v>465</v>
      </c>
      <c r="B131" s="786"/>
      <c r="C131" s="786"/>
      <c r="D131" s="786"/>
      <c r="E131" s="787"/>
      <c r="F131" s="788"/>
      <c r="G131" s="789"/>
      <c r="H131" s="790"/>
      <c r="I131" s="790"/>
      <c r="J131" s="790"/>
      <c r="K131" s="788">
        <f t="shared" si="5"/>
        <v>0</v>
      </c>
      <c r="L131" s="784"/>
      <c r="M131" s="320"/>
      <c r="N131" s="320"/>
      <c r="O131" s="319"/>
    </row>
    <row r="132" spans="1:15" outlineLevel="1" x14ac:dyDescent="0.35">
      <c r="A132" s="779"/>
      <c r="B132" s="786"/>
      <c r="C132" s="786"/>
      <c r="D132" s="786"/>
      <c r="E132" s="787"/>
      <c r="F132" s="788"/>
      <c r="G132" s="789"/>
      <c r="H132" s="790"/>
      <c r="I132" s="790"/>
      <c r="J132" s="790"/>
      <c r="K132" s="788">
        <f t="shared" si="5"/>
        <v>0</v>
      </c>
      <c r="L132" s="784"/>
      <c r="M132" s="320"/>
      <c r="N132" s="320"/>
      <c r="O132" s="319"/>
    </row>
    <row r="133" spans="1:15" outlineLevel="1" x14ac:dyDescent="0.35">
      <c r="A133" s="795" t="s">
        <v>383</v>
      </c>
      <c r="B133" s="786"/>
      <c r="C133" s="786"/>
      <c r="D133" s="786"/>
      <c r="E133" s="787"/>
      <c r="F133" s="788"/>
      <c r="G133" s="789"/>
      <c r="H133" s="790"/>
      <c r="I133" s="790"/>
      <c r="J133" s="790"/>
      <c r="K133" s="788">
        <f t="shared" si="5"/>
        <v>0</v>
      </c>
      <c r="L133" s="784"/>
      <c r="M133" s="320"/>
      <c r="N133" s="320"/>
      <c r="O133" s="319"/>
    </row>
    <row r="134" spans="1:15" outlineLevel="1" x14ac:dyDescent="0.35">
      <c r="A134" s="795"/>
      <c r="B134" s="786"/>
      <c r="C134" s="786"/>
      <c r="D134" s="786"/>
      <c r="E134" s="787"/>
      <c r="F134" s="788"/>
      <c r="G134" s="789"/>
      <c r="H134" s="790"/>
      <c r="I134" s="790"/>
      <c r="J134" s="790"/>
      <c r="K134" s="788">
        <f t="shared" si="5"/>
        <v>0</v>
      </c>
      <c r="L134" s="784"/>
      <c r="M134" s="320"/>
      <c r="N134" s="320"/>
      <c r="O134" s="319"/>
    </row>
    <row r="135" spans="1:15" outlineLevel="1" x14ac:dyDescent="0.35">
      <c r="A135" s="795"/>
      <c r="B135" s="786"/>
      <c r="C135" s="786"/>
      <c r="D135" s="786"/>
      <c r="E135" s="787"/>
      <c r="F135" s="788"/>
      <c r="G135" s="789"/>
      <c r="H135" s="790"/>
      <c r="I135" s="790"/>
      <c r="J135" s="790"/>
      <c r="K135" s="788">
        <f t="shared" si="5"/>
        <v>0</v>
      </c>
      <c r="L135" s="784"/>
      <c r="M135" s="320"/>
      <c r="N135" s="320"/>
      <c r="O135" s="319"/>
    </row>
    <row r="136" spans="1:15" outlineLevel="1" x14ac:dyDescent="0.35">
      <c r="A136" s="795"/>
      <c r="B136" s="786"/>
      <c r="C136" s="786"/>
      <c r="D136" s="786"/>
      <c r="E136" s="787"/>
      <c r="F136" s="788"/>
      <c r="G136" s="789"/>
      <c r="H136" s="790"/>
      <c r="I136" s="790"/>
      <c r="J136" s="790"/>
      <c r="K136" s="788">
        <f t="shared" si="5"/>
        <v>0</v>
      </c>
      <c r="L136" s="784"/>
      <c r="M136" s="320"/>
      <c r="N136" s="320"/>
      <c r="O136" s="319"/>
    </row>
    <row r="137" spans="1:15" ht="15.65" customHeight="1" outlineLevel="1" x14ac:dyDescent="0.35">
      <c r="A137" s="779"/>
      <c r="B137" s="779"/>
      <c r="C137" s="779"/>
      <c r="D137" s="779"/>
      <c r="E137" s="1146"/>
      <c r="F137" s="796"/>
      <c r="G137" s="779"/>
      <c r="H137" s="797"/>
      <c r="I137" s="797"/>
      <c r="J137" s="797"/>
      <c r="K137" s="788">
        <f t="shared" si="5"/>
        <v>0</v>
      </c>
      <c r="L137" s="798"/>
      <c r="M137" s="322"/>
      <c r="N137" s="322"/>
      <c r="O137" s="319"/>
    </row>
    <row r="138" spans="1:15" s="457" customFormat="1" ht="20.149999999999999" customHeight="1" x14ac:dyDescent="0.35">
      <c r="A138" s="820" t="s">
        <v>489</v>
      </c>
      <c r="B138" s="821"/>
      <c r="C138" s="821"/>
      <c r="D138" s="821"/>
      <c r="E138" s="1145"/>
      <c r="F138" s="822"/>
      <c r="G138" s="823"/>
      <c r="H138" s="824">
        <f>SUM(H139:H153)</f>
        <v>0</v>
      </c>
      <c r="I138" s="824">
        <f>SUM(I139:I153)</f>
        <v>0</v>
      </c>
      <c r="J138" s="824">
        <f>SUM(J139:J153)</f>
        <v>0</v>
      </c>
      <c r="K138" s="824">
        <f>H138+I138+J138</f>
        <v>0</v>
      </c>
      <c r="L138" s="825"/>
      <c r="M138" s="458"/>
      <c r="N138" s="458"/>
      <c r="O138" s="460"/>
    </row>
    <row r="139" spans="1:15" outlineLevel="1" x14ac:dyDescent="0.35">
      <c r="A139" s="779" t="s">
        <v>466</v>
      </c>
      <c r="B139" s="786"/>
      <c r="C139" s="786"/>
      <c r="D139" s="786"/>
      <c r="E139" s="787"/>
      <c r="F139" s="788"/>
      <c r="G139" s="789"/>
      <c r="H139" s="790"/>
      <c r="I139" s="790"/>
      <c r="J139" s="790"/>
      <c r="K139" s="788">
        <f>H139+I139+J139</f>
        <v>0</v>
      </c>
      <c r="L139" s="784"/>
      <c r="M139" s="318"/>
      <c r="N139" s="318"/>
      <c r="O139" s="321"/>
    </row>
    <row r="140" spans="1:15" outlineLevel="1" x14ac:dyDescent="0.35">
      <c r="A140" s="779"/>
      <c r="B140" s="786"/>
      <c r="C140" s="786"/>
      <c r="D140" s="786"/>
      <c r="E140" s="787"/>
      <c r="F140" s="788"/>
      <c r="G140" s="789"/>
      <c r="H140" s="790"/>
      <c r="I140" s="790"/>
      <c r="J140" s="790"/>
      <c r="K140" s="788">
        <f t="shared" ref="K140:K153" si="6">H140+I140+J140</f>
        <v>0</v>
      </c>
      <c r="L140" s="784"/>
      <c r="M140" s="318"/>
      <c r="N140" s="318"/>
      <c r="O140" s="321"/>
    </row>
    <row r="141" spans="1:15" outlineLevel="1" x14ac:dyDescent="0.35">
      <c r="A141" s="779" t="s">
        <v>467</v>
      </c>
      <c r="B141" s="786"/>
      <c r="C141" s="786"/>
      <c r="D141" s="786"/>
      <c r="E141" s="787"/>
      <c r="F141" s="788"/>
      <c r="G141" s="789"/>
      <c r="H141" s="790"/>
      <c r="I141" s="790"/>
      <c r="J141" s="790"/>
      <c r="K141" s="788">
        <f t="shared" si="6"/>
        <v>0</v>
      </c>
      <c r="L141" s="784"/>
      <c r="M141" s="318"/>
      <c r="N141" s="318"/>
      <c r="O141" s="321"/>
    </row>
    <row r="142" spans="1:15" outlineLevel="1" x14ac:dyDescent="0.35">
      <c r="A142" s="779"/>
      <c r="B142" s="786"/>
      <c r="C142" s="786"/>
      <c r="D142" s="786"/>
      <c r="E142" s="787"/>
      <c r="F142" s="788"/>
      <c r="G142" s="789"/>
      <c r="H142" s="790"/>
      <c r="I142" s="790"/>
      <c r="J142" s="790"/>
      <c r="K142" s="788">
        <f t="shared" si="6"/>
        <v>0</v>
      </c>
      <c r="L142" s="784"/>
      <c r="M142" s="318"/>
      <c r="N142" s="318"/>
      <c r="O142" s="321"/>
    </row>
    <row r="143" spans="1:15" outlineLevel="1" x14ac:dyDescent="0.35">
      <c r="A143" s="779" t="s">
        <v>468</v>
      </c>
      <c r="B143" s="786"/>
      <c r="C143" s="786"/>
      <c r="D143" s="786"/>
      <c r="E143" s="787"/>
      <c r="F143" s="788"/>
      <c r="G143" s="789"/>
      <c r="H143" s="790"/>
      <c r="I143" s="790"/>
      <c r="J143" s="790"/>
      <c r="K143" s="788">
        <f t="shared" si="6"/>
        <v>0</v>
      </c>
      <c r="L143" s="784"/>
      <c r="M143" s="318"/>
      <c r="N143" s="318"/>
      <c r="O143" s="321"/>
    </row>
    <row r="144" spans="1:15" outlineLevel="1" x14ac:dyDescent="0.35">
      <c r="A144" s="779"/>
      <c r="B144" s="786"/>
      <c r="C144" s="786"/>
      <c r="D144" s="786"/>
      <c r="E144" s="787"/>
      <c r="F144" s="788"/>
      <c r="G144" s="789"/>
      <c r="H144" s="790"/>
      <c r="I144" s="790"/>
      <c r="J144" s="790"/>
      <c r="K144" s="788">
        <f t="shared" si="6"/>
        <v>0</v>
      </c>
      <c r="L144" s="784"/>
      <c r="M144" s="318"/>
      <c r="N144" s="318"/>
      <c r="O144" s="321"/>
    </row>
    <row r="145" spans="1:15" outlineLevel="1" x14ac:dyDescent="0.35">
      <c r="A145" s="779" t="s">
        <v>469</v>
      </c>
      <c r="B145" s="786"/>
      <c r="C145" s="786"/>
      <c r="D145" s="786"/>
      <c r="E145" s="787"/>
      <c r="F145" s="788"/>
      <c r="G145" s="789"/>
      <c r="H145" s="790"/>
      <c r="I145" s="790"/>
      <c r="J145" s="790"/>
      <c r="K145" s="788">
        <f t="shared" si="6"/>
        <v>0</v>
      </c>
      <c r="L145" s="784"/>
      <c r="M145" s="318"/>
      <c r="N145" s="318"/>
      <c r="O145" s="321"/>
    </row>
    <row r="146" spans="1:15" outlineLevel="1" x14ac:dyDescent="0.35">
      <c r="A146" s="779"/>
      <c r="B146" s="786"/>
      <c r="C146" s="786"/>
      <c r="D146" s="786"/>
      <c r="E146" s="787"/>
      <c r="F146" s="788"/>
      <c r="G146" s="789"/>
      <c r="H146" s="790"/>
      <c r="I146" s="790"/>
      <c r="J146" s="790"/>
      <c r="K146" s="788">
        <f t="shared" si="6"/>
        <v>0</v>
      </c>
      <c r="L146" s="784"/>
      <c r="M146" s="318"/>
      <c r="N146" s="318"/>
      <c r="O146" s="321"/>
    </row>
    <row r="147" spans="1:15" outlineLevel="1" x14ac:dyDescent="0.35">
      <c r="A147" s="779" t="s">
        <v>470</v>
      </c>
      <c r="B147" s="786"/>
      <c r="C147" s="786"/>
      <c r="D147" s="786"/>
      <c r="E147" s="787"/>
      <c r="F147" s="788"/>
      <c r="G147" s="789"/>
      <c r="H147" s="790"/>
      <c r="I147" s="790"/>
      <c r="J147" s="790"/>
      <c r="K147" s="788">
        <f t="shared" si="6"/>
        <v>0</v>
      </c>
      <c r="L147" s="784"/>
      <c r="M147" s="318"/>
      <c r="N147" s="318"/>
      <c r="O147" s="321"/>
    </row>
    <row r="148" spans="1:15" outlineLevel="1" x14ac:dyDescent="0.35">
      <c r="A148" s="779"/>
      <c r="B148" s="786"/>
      <c r="C148" s="786"/>
      <c r="D148" s="786"/>
      <c r="E148" s="787"/>
      <c r="F148" s="788"/>
      <c r="G148" s="789"/>
      <c r="H148" s="790"/>
      <c r="I148" s="790"/>
      <c r="J148" s="790"/>
      <c r="K148" s="788">
        <f t="shared" si="6"/>
        <v>0</v>
      </c>
      <c r="L148" s="784"/>
      <c r="M148" s="318"/>
      <c r="N148" s="318"/>
      <c r="O148" s="321"/>
    </row>
    <row r="149" spans="1:15" outlineLevel="1" x14ac:dyDescent="0.35">
      <c r="A149" s="795" t="s">
        <v>383</v>
      </c>
      <c r="B149" s="786"/>
      <c r="C149" s="786"/>
      <c r="D149" s="786"/>
      <c r="E149" s="787"/>
      <c r="F149" s="788"/>
      <c r="G149" s="789"/>
      <c r="H149" s="790"/>
      <c r="I149" s="790"/>
      <c r="J149" s="790"/>
      <c r="K149" s="788">
        <f t="shared" si="6"/>
        <v>0</v>
      </c>
      <c r="L149" s="784"/>
      <c r="M149" s="318"/>
      <c r="N149" s="318"/>
      <c r="O149" s="321"/>
    </row>
    <row r="150" spans="1:15" outlineLevel="1" x14ac:dyDescent="0.35">
      <c r="A150" s="795"/>
      <c r="B150" s="786"/>
      <c r="C150" s="786"/>
      <c r="D150" s="786"/>
      <c r="E150" s="787"/>
      <c r="F150" s="788"/>
      <c r="G150" s="789"/>
      <c r="H150" s="790"/>
      <c r="I150" s="790"/>
      <c r="J150" s="790"/>
      <c r="K150" s="788">
        <f t="shared" si="6"/>
        <v>0</v>
      </c>
      <c r="L150" s="784"/>
      <c r="M150" s="318"/>
      <c r="N150" s="318"/>
      <c r="O150" s="321"/>
    </row>
    <row r="151" spans="1:15" outlineLevel="1" x14ac:dyDescent="0.35">
      <c r="A151" s="795"/>
      <c r="B151" s="786"/>
      <c r="C151" s="786"/>
      <c r="D151" s="786"/>
      <c r="E151" s="787"/>
      <c r="F151" s="788"/>
      <c r="G151" s="789"/>
      <c r="H151" s="790"/>
      <c r="I151" s="790"/>
      <c r="J151" s="790"/>
      <c r="K151" s="788">
        <f t="shared" si="6"/>
        <v>0</v>
      </c>
      <c r="L151" s="784"/>
      <c r="M151" s="318"/>
      <c r="N151" s="318"/>
      <c r="O151" s="321"/>
    </row>
    <row r="152" spans="1:15" outlineLevel="1" x14ac:dyDescent="0.35">
      <c r="A152" s="795"/>
      <c r="B152" s="786"/>
      <c r="C152" s="786"/>
      <c r="D152" s="786"/>
      <c r="E152" s="787"/>
      <c r="F152" s="788"/>
      <c r="G152" s="789"/>
      <c r="H152" s="790"/>
      <c r="I152" s="790"/>
      <c r="J152" s="790"/>
      <c r="K152" s="788">
        <f t="shared" si="6"/>
        <v>0</v>
      </c>
      <c r="L152" s="784"/>
      <c r="M152" s="318"/>
      <c r="N152" s="318"/>
      <c r="O152" s="321"/>
    </row>
    <row r="153" spans="1:15" outlineLevel="1" x14ac:dyDescent="0.35">
      <c r="A153" s="795"/>
      <c r="B153" s="786"/>
      <c r="C153" s="786"/>
      <c r="D153" s="786"/>
      <c r="E153" s="787"/>
      <c r="F153" s="788"/>
      <c r="G153" s="789"/>
      <c r="H153" s="790"/>
      <c r="I153" s="790"/>
      <c r="J153" s="790"/>
      <c r="K153" s="788">
        <f t="shared" si="6"/>
        <v>0</v>
      </c>
      <c r="L153" s="784"/>
      <c r="M153" s="318"/>
      <c r="N153" s="318"/>
      <c r="O153" s="321"/>
    </row>
    <row r="154" spans="1:15" s="457" customFormat="1" ht="20.149999999999999" customHeight="1" x14ac:dyDescent="0.35">
      <c r="A154" s="820" t="s">
        <v>490</v>
      </c>
      <c r="B154" s="821"/>
      <c r="C154" s="821"/>
      <c r="D154" s="821"/>
      <c r="E154" s="1145"/>
      <c r="F154" s="822"/>
      <c r="G154" s="823"/>
      <c r="H154" s="824">
        <f>SUM(H155:H161)</f>
        <v>0</v>
      </c>
      <c r="I154" s="824">
        <f>SUM(I155:I161)</f>
        <v>0</v>
      </c>
      <c r="J154" s="824">
        <f>SUM(J155:J161)</f>
        <v>0</v>
      </c>
      <c r="K154" s="824">
        <f>H154+I154+J154</f>
        <v>0</v>
      </c>
      <c r="L154" s="825"/>
      <c r="M154" s="459"/>
      <c r="N154" s="459"/>
      <c r="O154" s="460"/>
    </row>
    <row r="155" spans="1:15" outlineLevel="1" x14ac:dyDescent="0.35">
      <c r="A155" s="779" t="s">
        <v>471</v>
      </c>
      <c r="B155" s="786"/>
      <c r="C155" s="786"/>
      <c r="D155" s="786"/>
      <c r="E155" s="787"/>
      <c r="F155" s="788"/>
      <c r="G155" s="789"/>
      <c r="H155" s="790"/>
      <c r="I155" s="790"/>
      <c r="J155" s="790"/>
      <c r="K155" s="788">
        <f>H155+I155+J155</f>
        <v>0</v>
      </c>
      <c r="L155" s="784"/>
      <c r="M155" s="323"/>
      <c r="N155" s="323"/>
      <c r="O155" s="321"/>
    </row>
    <row r="156" spans="1:15" outlineLevel="1" x14ac:dyDescent="0.35">
      <c r="A156" s="779"/>
      <c r="B156" s="786"/>
      <c r="C156" s="786"/>
      <c r="D156" s="786"/>
      <c r="E156" s="787"/>
      <c r="F156" s="788"/>
      <c r="G156" s="789"/>
      <c r="H156" s="790"/>
      <c r="I156" s="790"/>
      <c r="J156" s="790"/>
      <c r="K156" s="788">
        <f t="shared" ref="K156:K160" si="7">H156+I156+J156</f>
        <v>0</v>
      </c>
      <c r="L156" s="784"/>
      <c r="M156" s="323"/>
      <c r="N156" s="323"/>
      <c r="O156" s="321"/>
    </row>
    <row r="157" spans="1:15" outlineLevel="1" x14ac:dyDescent="0.35">
      <c r="A157" s="779" t="s">
        <v>472</v>
      </c>
      <c r="B157" s="786"/>
      <c r="C157" s="786"/>
      <c r="D157" s="786"/>
      <c r="E157" s="787"/>
      <c r="F157" s="788"/>
      <c r="G157" s="789"/>
      <c r="H157" s="790"/>
      <c r="I157" s="790"/>
      <c r="J157" s="790"/>
      <c r="K157" s="788">
        <f t="shared" si="7"/>
        <v>0</v>
      </c>
      <c r="L157" s="784"/>
      <c r="M157" s="320"/>
      <c r="N157" s="320"/>
      <c r="O157" s="307"/>
    </row>
    <row r="158" spans="1:15" outlineLevel="1" x14ac:dyDescent="0.35">
      <c r="A158" s="779"/>
      <c r="B158" s="786"/>
      <c r="C158" s="786"/>
      <c r="D158" s="786"/>
      <c r="E158" s="787"/>
      <c r="F158" s="788"/>
      <c r="G158" s="789"/>
      <c r="H158" s="790"/>
      <c r="I158" s="790"/>
      <c r="J158" s="790"/>
      <c r="K158" s="788">
        <f t="shared" si="7"/>
        <v>0</v>
      </c>
      <c r="L158" s="784"/>
      <c r="M158" s="320"/>
      <c r="N158" s="320"/>
      <c r="O158" s="307"/>
    </row>
    <row r="159" spans="1:15" outlineLevel="1" x14ac:dyDescent="0.35">
      <c r="A159" s="795" t="s">
        <v>383</v>
      </c>
      <c r="B159" s="786"/>
      <c r="C159" s="786"/>
      <c r="D159" s="786"/>
      <c r="E159" s="787"/>
      <c r="F159" s="788"/>
      <c r="G159" s="789"/>
      <c r="H159" s="790"/>
      <c r="I159" s="790"/>
      <c r="J159" s="790"/>
      <c r="K159" s="788">
        <f t="shared" si="7"/>
        <v>0</v>
      </c>
      <c r="L159" s="784"/>
      <c r="M159" s="324"/>
    </row>
    <row r="160" spans="1:15" outlineLevel="1" x14ac:dyDescent="0.35">
      <c r="A160" s="795"/>
      <c r="B160" s="786"/>
      <c r="C160" s="786"/>
      <c r="D160" s="786"/>
      <c r="E160" s="787"/>
      <c r="F160" s="788"/>
      <c r="G160" s="789"/>
      <c r="H160" s="790"/>
      <c r="I160" s="790"/>
      <c r="J160" s="790"/>
      <c r="K160" s="788">
        <f t="shared" si="7"/>
        <v>0</v>
      </c>
      <c r="L160" s="784"/>
      <c r="M160" s="324"/>
    </row>
    <row r="161" spans="1:19" outlineLevel="1" x14ac:dyDescent="0.35">
      <c r="A161" s="795"/>
      <c r="B161" s="786"/>
      <c r="C161" s="786"/>
      <c r="D161" s="786"/>
      <c r="E161" s="787"/>
      <c r="F161" s="788"/>
      <c r="G161" s="789"/>
      <c r="H161" s="790"/>
      <c r="I161" s="790"/>
      <c r="J161" s="790"/>
      <c r="K161" s="788">
        <f>H161+I161+J161</f>
        <v>0</v>
      </c>
      <c r="L161" s="784"/>
      <c r="M161" s="324"/>
    </row>
    <row r="162" spans="1:19" s="457" customFormat="1" ht="20.149999999999999" customHeight="1" x14ac:dyDescent="0.35">
      <c r="A162" s="806" t="s">
        <v>632</v>
      </c>
      <c r="B162" s="807"/>
      <c r="C162" s="807"/>
      <c r="D162" s="807"/>
      <c r="E162" s="808"/>
      <c r="F162" s="809"/>
      <c r="G162" s="810"/>
      <c r="H162" s="811">
        <f>SUM(H163:H165)</f>
        <v>0</v>
      </c>
      <c r="I162" s="811">
        <f t="shared" ref="I162" si="8">SUM(I163:I165)</f>
        <v>0</v>
      </c>
      <c r="J162" s="811">
        <f>SUM(J163:J165)</f>
        <v>0</v>
      </c>
      <c r="K162" s="811">
        <f>SUM(K163:K165)</f>
        <v>0</v>
      </c>
      <c r="L162" s="813"/>
      <c r="M162" s="331"/>
      <c r="N162" s="331"/>
      <c r="O162" s="317"/>
      <c r="S162" s="457" t="s">
        <v>223</v>
      </c>
    </row>
    <row r="163" spans="1:19" outlineLevel="1" x14ac:dyDescent="0.35">
      <c r="A163" s="785"/>
      <c r="B163" s="786"/>
      <c r="C163" s="786"/>
      <c r="D163" s="786"/>
      <c r="E163" s="787"/>
      <c r="F163" s="788"/>
      <c r="G163" s="789"/>
      <c r="H163" s="790"/>
      <c r="I163" s="790"/>
      <c r="J163" s="790"/>
      <c r="K163" s="788">
        <f>H163+I163+J163</f>
        <v>0</v>
      </c>
      <c r="L163" s="784"/>
      <c r="M163" s="316"/>
      <c r="N163" s="316"/>
      <c r="O163" s="307"/>
      <c r="S163" s="315" t="s">
        <v>224</v>
      </c>
    </row>
    <row r="164" spans="1:19" outlineLevel="1" x14ac:dyDescent="0.35">
      <c r="A164" s="785"/>
      <c r="B164" s="786"/>
      <c r="C164" s="786"/>
      <c r="D164" s="786"/>
      <c r="E164" s="787"/>
      <c r="F164" s="788"/>
      <c r="G164" s="789"/>
      <c r="H164" s="790"/>
      <c r="I164" s="790"/>
      <c r="J164" s="790"/>
      <c r="K164" s="788">
        <f>H164+I164+J164</f>
        <v>0</v>
      </c>
      <c r="L164" s="784"/>
      <c r="M164" s="316"/>
      <c r="N164" s="316"/>
      <c r="O164" s="307"/>
      <c r="S164" s="315" t="s">
        <v>225</v>
      </c>
    </row>
    <row r="165" spans="1:19" outlineLevel="1" x14ac:dyDescent="0.35">
      <c r="A165" s="795"/>
      <c r="B165" s="786"/>
      <c r="C165" s="786"/>
      <c r="D165" s="786"/>
      <c r="E165" s="787"/>
      <c r="F165" s="788"/>
      <c r="G165" s="789"/>
      <c r="H165" s="790"/>
      <c r="I165" s="790"/>
      <c r="J165" s="790"/>
      <c r="K165" s="788">
        <f t="shared" ref="K165" si="9">H165+I165+J165</f>
        <v>0</v>
      </c>
      <c r="L165" s="784"/>
      <c r="M165" s="324"/>
    </row>
    <row r="166" spans="1:19" s="457" customFormat="1" ht="34.75" customHeight="1" x14ac:dyDescent="0.35">
      <c r="A166" s="838" t="s">
        <v>574</v>
      </c>
      <c r="B166" s="839"/>
      <c r="C166" s="839"/>
      <c r="D166" s="839"/>
      <c r="E166" s="840"/>
      <c r="F166" s="841"/>
      <c r="G166" s="842"/>
      <c r="H166" s="836">
        <f>H53+H48+H162</f>
        <v>0</v>
      </c>
      <c r="I166" s="836">
        <f>I53+I48+I162</f>
        <v>0</v>
      </c>
      <c r="J166" s="836">
        <f>J53+J48+J162</f>
        <v>0</v>
      </c>
      <c r="K166" s="836">
        <f>K53+K48+K162</f>
        <v>0</v>
      </c>
      <c r="L166" s="837"/>
    </row>
    <row r="167" spans="1:19" x14ac:dyDescent="0.35">
      <c r="A167" s="854" t="s">
        <v>633</v>
      </c>
      <c r="B167" s="815"/>
      <c r="C167" s="815"/>
      <c r="D167" s="815"/>
      <c r="E167" s="816"/>
      <c r="F167" s="817"/>
      <c r="G167" s="818"/>
      <c r="H167" s="794">
        <f>H166*15%</f>
        <v>0</v>
      </c>
      <c r="I167" s="794">
        <f>I166*0.15</f>
        <v>0</v>
      </c>
      <c r="J167" s="794">
        <f>J166*0.15</f>
        <v>0</v>
      </c>
      <c r="K167" s="794">
        <f>K166*0.15</f>
        <v>0</v>
      </c>
      <c r="L167" s="819" t="s">
        <v>495</v>
      </c>
    </row>
    <row r="168" spans="1:19" ht="39.65" customHeight="1" x14ac:dyDescent="0.35">
      <c r="A168" s="814" t="s">
        <v>611</v>
      </c>
      <c r="B168" s="815"/>
      <c r="C168" s="815"/>
      <c r="D168" s="815"/>
      <c r="E168" s="816"/>
      <c r="F168" s="817"/>
      <c r="G168" s="818"/>
      <c r="H168" s="794">
        <v>0</v>
      </c>
      <c r="I168" s="794">
        <v>0</v>
      </c>
      <c r="J168" s="794">
        <v>0</v>
      </c>
      <c r="K168" s="794">
        <f>H168+I168+J168</f>
        <v>0</v>
      </c>
      <c r="L168" s="1151" t="s">
        <v>495</v>
      </c>
    </row>
    <row r="169" spans="1:19" ht="42" customHeight="1" x14ac:dyDescent="0.5">
      <c r="A169" s="843" t="s">
        <v>492</v>
      </c>
      <c r="B169" s="844"/>
      <c r="C169" s="844"/>
      <c r="D169" s="844"/>
      <c r="E169" s="845"/>
      <c r="F169" s="846"/>
      <c r="G169" s="847"/>
      <c r="H169" s="848">
        <f>H166+H167+H168</f>
        <v>0</v>
      </c>
      <c r="I169" s="848">
        <f>I166+I167+I168</f>
        <v>0</v>
      </c>
      <c r="J169" s="848">
        <f>J166+J167+J168</f>
        <v>0</v>
      </c>
      <c r="K169" s="848">
        <f>K166+K167+K168</f>
        <v>0</v>
      </c>
      <c r="L169" s="849"/>
    </row>
    <row r="170" spans="1:19" ht="18" x14ac:dyDescent="0.4">
      <c r="A170" s="325"/>
      <c r="B170" s="325"/>
      <c r="C170" s="325"/>
      <c r="D170" s="325"/>
      <c r="E170" s="326"/>
      <c r="F170" s="334"/>
      <c r="G170" s="326"/>
      <c r="H170" s="326"/>
      <c r="I170" s="326"/>
      <c r="J170" s="326"/>
      <c r="K170" s="327"/>
      <c r="L170" s="327"/>
    </row>
    <row r="171" spans="1:19" ht="20" x14ac:dyDescent="0.4">
      <c r="A171" s="328" t="s">
        <v>497</v>
      </c>
      <c r="B171" s="328"/>
      <c r="C171" s="328"/>
      <c r="D171" s="328"/>
      <c r="E171" s="328"/>
      <c r="F171" s="333"/>
      <c r="G171" s="328"/>
      <c r="H171" s="328"/>
      <c r="I171" s="328"/>
      <c r="J171" s="328"/>
      <c r="K171" s="328"/>
      <c r="L171" s="329"/>
    </row>
    <row r="172" spans="1:19" x14ac:dyDescent="0.35">
      <c r="A172" s="902" t="s">
        <v>359</v>
      </c>
      <c r="B172" s="780" t="s">
        <v>360</v>
      </c>
      <c r="C172" s="780" t="s">
        <v>361</v>
      </c>
      <c r="D172" s="780" t="s">
        <v>514</v>
      </c>
      <c r="E172" s="780" t="s">
        <v>515</v>
      </c>
      <c r="F172" s="780" t="s">
        <v>516</v>
      </c>
      <c r="G172" s="780" t="s">
        <v>517</v>
      </c>
      <c r="H172" s="780" t="s">
        <v>518</v>
      </c>
      <c r="I172" s="780" t="s">
        <v>519</v>
      </c>
      <c r="J172" s="780" t="s">
        <v>520</v>
      </c>
      <c r="K172" s="780" t="s">
        <v>521</v>
      </c>
      <c r="L172" s="780" t="s">
        <v>571</v>
      </c>
    </row>
    <row r="173" spans="1:19" ht="46.75" customHeight="1" x14ac:dyDescent="0.35">
      <c r="A173" s="781" t="s">
        <v>221</v>
      </c>
      <c r="B173" s="781" t="s">
        <v>443</v>
      </c>
      <c r="C173" s="781" t="s">
        <v>473</v>
      </c>
      <c r="D173" s="781" t="s">
        <v>444</v>
      </c>
      <c r="E173" s="781" t="s">
        <v>381</v>
      </c>
      <c r="F173" s="782" t="s">
        <v>476</v>
      </c>
      <c r="G173" s="783" t="s">
        <v>57</v>
      </c>
      <c r="H173" s="781" t="s">
        <v>615</v>
      </c>
      <c r="I173" s="782" t="s">
        <v>616</v>
      </c>
      <c r="J173" s="782" t="s">
        <v>617</v>
      </c>
      <c r="K173" s="781" t="s">
        <v>619</v>
      </c>
      <c r="L173" s="781" t="s">
        <v>61</v>
      </c>
      <c r="M173" s="316"/>
      <c r="N173" s="316"/>
      <c r="O173" s="307"/>
    </row>
    <row r="174" spans="1:19" x14ac:dyDescent="0.35">
      <c r="A174" s="855" t="s">
        <v>483</v>
      </c>
      <c r="B174" s="856"/>
      <c r="C174" s="856"/>
      <c r="D174" s="856"/>
      <c r="E174" s="857"/>
      <c r="F174" s="858"/>
      <c r="G174" s="859"/>
      <c r="H174" s="811">
        <f>SUM(H175:H178)</f>
        <v>0</v>
      </c>
      <c r="I174" s="811">
        <f>SUM(I175:I178)</f>
        <v>0</v>
      </c>
      <c r="J174" s="811">
        <f>SUM(J175:J178)</f>
        <v>0</v>
      </c>
      <c r="K174" s="812">
        <f>H174+I174</f>
        <v>0</v>
      </c>
      <c r="L174" s="813"/>
      <c r="M174" s="316"/>
      <c r="N174" s="316"/>
      <c r="O174" s="307"/>
      <c r="S174" s="315" t="s">
        <v>222</v>
      </c>
    </row>
    <row r="175" spans="1:19" outlineLevel="1" x14ac:dyDescent="0.35">
      <c r="A175" s="792" t="s">
        <v>382</v>
      </c>
      <c r="B175" s="786"/>
      <c r="C175" s="786"/>
      <c r="D175" s="786"/>
      <c r="E175" s="787"/>
      <c r="F175" s="788"/>
      <c r="G175" s="789"/>
      <c r="H175" s="790"/>
      <c r="I175" s="790"/>
      <c r="J175" s="790"/>
      <c r="K175" s="788">
        <f>H175+I175+J175</f>
        <v>0</v>
      </c>
      <c r="L175" s="784"/>
      <c r="M175" s="316"/>
      <c r="N175" s="316"/>
      <c r="O175" s="307"/>
      <c r="S175" s="315" t="s">
        <v>223</v>
      </c>
    </row>
    <row r="176" spans="1:19" outlineLevel="1" x14ac:dyDescent="0.35">
      <c r="A176" s="793" t="s">
        <v>383</v>
      </c>
      <c r="B176" s="786"/>
      <c r="C176" s="786"/>
      <c r="D176" s="786"/>
      <c r="E176" s="787"/>
      <c r="F176" s="788"/>
      <c r="G176" s="789"/>
      <c r="H176" s="790"/>
      <c r="I176" s="790"/>
      <c r="J176" s="790"/>
      <c r="K176" s="788">
        <f t="shared" ref="K176:K178" si="10">H176+I176+J176</f>
        <v>0</v>
      </c>
      <c r="L176" s="784"/>
      <c r="M176" s="316"/>
      <c r="N176" s="316"/>
      <c r="O176" s="307"/>
    </row>
    <row r="177" spans="1:15" outlineLevel="1" x14ac:dyDescent="0.35">
      <c r="A177" s="793"/>
      <c r="B177" s="786"/>
      <c r="C177" s="786"/>
      <c r="D177" s="786"/>
      <c r="E177" s="787"/>
      <c r="F177" s="788"/>
      <c r="G177" s="789"/>
      <c r="H177" s="790"/>
      <c r="I177" s="790"/>
      <c r="J177" s="790"/>
      <c r="K177" s="788">
        <f t="shared" si="10"/>
        <v>0</v>
      </c>
      <c r="L177" s="784"/>
      <c r="M177" s="316"/>
      <c r="N177" s="316"/>
      <c r="O177" s="307"/>
    </row>
    <row r="178" spans="1:15" outlineLevel="1" x14ac:dyDescent="0.35">
      <c r="A178" s="793"/>
      <c r="B178" s="786"/>
      <c r="C178" s="786"/>
      <c r="D178" s="786"/>
      <c r="E178" s="787"/>
      <c r="F178" s="788"/>
      <c r="G178" s="789"/>
      <c r="H178" s="790"/>
      <c r="I178" s="790"/>
      <c r="J178" s="790"/>
      <c r="K178" s="788">
        <f t="shared" si="10"/>
        <v>0</v>
      </c>
      <c r="L178" s="784"/>
      <c r="M178" s="316"/>
      <c r="N178" s="316"/>
      <c r="O178" s="307"/>
    </row>
    <row r="179" spans="1:15" x14ac:dyDescent="0.35">
      <c r="A179" s="860" t="s">
        <v>484</v>
      </c>
      <c r="B179" s="856"/>
      <c r="C179" s="856"/>
      <c r="D179" s="856"/>
      <c r="E179" s="857"/>
      <c r="F179" s="858"/>
      <c r="G179" s="859"/>
      <c r="H179" s="811">
        <f>H180+H201+H225+H244+H264+H280</f>
        <v>0</v>
      </c>
      <c r="I179" s="811">
        <f>I180+I201+I225+I244+I264+I280</f>
        <v>0</v>
      </c>
      <c r="J179" s="811">
        <f>J180+J201+J225+J244+J264+J280</f>
        <v>0</v>
      </c>
      <c r="K179" s="811">
        <f>K180+K201+K225+K244+K264+K280</f>
        <v>0</v>
      </c>
      <c r="L179" s="813"/>
      <c r="M179" s="316"/>
      <c r="N179" s="316"/>
      <c r="O179" s="307"/>
    </row>
    <row r="180" spans="1:15" x14ac:dyDescent="0.35">
      <c r="A180" s="799" t="s">
        <v>485</v>
      </c>
      <c r="B180" s="830"/>
      <c r="C180" s="830"/>
      <c r="D180" s="830"/>
      <c r="E180" s="831"/>
      <c r="F180" s="832"/>
      <c r="G180" s="833"/>
      <c r="H180" s="834">
        <f>SUM(H181:H200)</f>
        <v>0</v>
      </c>
      <c r="I180" s="834">
        <f>SUM(I181:I200)</f>
        <v>0</v>
      </c>
      <c r="J180" s="834">
        <f>SUM(J181:J200)</f>
        <v>0</v>
      </c>
      <c r="K180" s="834">
        <f>H180+I180+J180</f>
        <v>0</v>
      </c>
      <c r="L180" s="835"/>
      <c r="M180" s="316"/>
      <c r="N180" s="316"/>
      <c r="O180" s="307"/>
    </row>
    <row r="181" spans="1:15" outlineLevel="1" x14ac:dyDescent="0.35">
      <c r="A181" s="791" t="s">
        <v>445</v>
      </c>
      <c r="B181" s="786"/>
      <c r="C181" s="786"/>
      <c r="D181" s="786"/>
      <c r="E181" s="787"/>
      <c r="F181" s="788"/>
      <c r="G181" s="789"/>
      <c r="H181" s="790"/>
      <c r="I181" s="790"/>
      <c r="J181" s="790"/>
      <c r="K181" s="788">
        <f>H181+I181+J181</f>
        <v>0</v>
      </c>
      <c r="L181" s="784"/>
      <c r="M181" s="316"/>
      <c r="N181" s="316"/>
      <c r="O181" s="307"/>
    </row>
    <row r="182" spans="1:15" outlineLevel="1" x14ac:dyDescent="0.35">
      <c r="A182" s="791"/>
      <c r="B182" s="786"/>
      <c r="C182" s="786"/>
      <c r="D182" s="786"/>
      <c r="E182" s="787"/>
      <c r="F182" s="788"/>
      <c r="G182" s="789"/>
      <c r="H182" s="790"/>
      <c r="I182" s="790"/>
      <c r="J182" s="790"/>
      <c r="K182" s="788">
        <f t="shared" ref="K182:K200" si="11">H182+I182+J182</f>
        <v>0</v>
      </c>
      <c r="L182" s="784"/>
      <c r="M182" s="316"/>
      <c r="N182" s="316"/>
      <c r="O182" s="307"/>
    </row>
    <row r="183" spans="1:15" outlineLevel="1" x14ac:dyDescent="0.35">
      <c r="B183" s="850"/>
      <c r="C183" s="850"/>
      <c r="D183" s="850"/>
      <c r="E183" s="851"/>
      <c r="F183" s="852"/>
      <c r="G183" s="851"/>
      <c r="H183" s="853"/>
      <c r="I183" s="853"/>
      <c r="J183" s="853"/>
      <c r="K183" s="788">
        <f t="shared" si="11"/>
        <v>0</v>
      </c>
      <c r="L183" s="784"/>
      <c r="M183" s="316"/>
      <c r="N183" s="316"/>
      <c r="O183" s="307"/>
    </row>
    <row r="184" spans="1:15" outlineLevel="1" x14ac:dyDescent="0.35">
      <c r="A184" s="791" t="s">
        <v>446</v>
      </c>
      <c r="B184" s="786"/>
      <c r="C184" s="786"/>
      <c r="D184" s="786"/>
      <c r="E184" s="787"/>
      <c r="F184" s="788"/>
      <c r="G184" s="789"/>
      <c r="H184" s="790"/>
      <c r="I184" s="790"/>
      <c r="J184" s="790"/>
      <c r="K184" s="788">
        <f t="shared" si="11"/>
        <v>0</v>
      </c>
      <c r="L184" s="784"/>
      <c r="M184" s="316"/>
      <c r="N184" s="316"/>
      <c r="O184" s="307"/>
    </row>
    <row r="185" spans="1:15" outlineLevel="1" x14ac:dyDescent="0.35">
      <c r="A185" s="791"/>
      <c r="B185" s="786"/>
      <c r="C185" s="786"/>
      <c r="D185" s="786"/>
      <c r="E185" s="787"/>
      <c r="F185" s="788"/>
      <c r="G185" s="789"/>
      <c r="H185" s="790"/>
      <c r="I185" s="790"/>
      <c r="J185" s="790"/>
      <c r="K185" s="788">
        <f t="shared" si="11"/>
        <v>0</v>
      </c>
      <c r="L185" s="784"/>
      <c r="M185" s="316"/>
      <c r="N185" s="316"/>
      <c r="O185" s="307"/>
    </row>
    <row r="186" spans="1:15" outlineLevel="1" x14ac:dyDescent="0.35">
      <c r="A186" s="792" t="s">
        <v>478</v>
      </c>
      <c r="B186" s="779"/>
      <c r="C186" s="779"/>
      <c r="D186" s="779"/>
      <c r="E186" s="787"/>
      <c r="F186" s="788"/>
      <c r="G186" s="789"/>
      <c r="H186" s="790"/>
      <c r="I186" s="790"/>
      <c r="J186" s="790"/>
      <c r="K186" s="788">
        <f t="shared" si="11"/>
        <v>0</v>
      </c>
      <c r="L186" s="784"/>
      <c r="M186" s="316"/>
      <c r="N186" s="316"/>
      <c r="O186" s="307"/>
    </row>
    <row r="187" spans="1:15" outlineLevel="1" x14ac:dyDescent="0.35">
      <c r="A187" s="792"/>
      <c r="B187" s="779"/>
      <c r="C187" s="779"/>
      <c r="D187" s="779"/>
      <c r="E187" s="787"/>
      <c r="F187" s="788"/>
      <c r="G187" s="789"/>
      <c r="H187" s="790"/>
      <c r="I187" s="790"/>
      <c r="J187" s="790"/>
      <c r="K187" s="788">
        <f t="shared" si="11"/>
        <v>0</v>
      </c>
      <c r="L187" s="784"/>
      <c r="M187" s="316"/>
      <c r="N187" s="316"/>
      <c r="O187" s="307"/>
    </row>
    <row r="188" spans="1:15" outlineLevel="1" x14ac:dyDescent="0.35">
      <c r="A188" s="792" t="s">
        <v>479</v>
      </c>
      <c r="B188" s="786"/>
      <c r="C188" s="786"/>
      <c r="D188" s="786"/>
      <c r="E188" s="787"/>
      <c r="F188" s="788"/>
      <c r="G188" s="789"/>
      <c r="H188" s="790"/>
      <c r="I188" s="790"/>
      <c r="J188" s="790"/>
      <c r="K188" s="788">
        <f t="shared" si="11"/>
        <v>0</v>
      </c>
      <c r="L188" s="784"/>
      <c r="M188" s="316"/>
      <c r="N188" s="316"/>
      <c r="O188" s="307"/>
    </row>
    <row r="189" spans="1:15" outlineLevel="1" x14ac:dyDescent="0.35">
      <c r="A189" s="792"/>
      <c r="B189" s="786"/>
      <c r="C189" s="786"/>
      <c r="D189" s="786"/>
      <c r="E189" s="787"/>
      <c r="F189" s="788"/>
      <c r="G189" s="789"/>
      <c r="H189" s="790"/>
      <c r="I189" s="790"/>
      <c r="J189" s="790"/>
      <c r="K189" s="788">
        <f t="shared" si="11"/>
        <v>0</v>
      </c>
      <c r="L189" s="784"/>
      <c r="M189" s="316"/>
      <c r="N189" s="316"/>
      <c r="O189" s="307"/>
    </row>
    <row r="190" spans="1:15" outlineLevel="1" x14ac:dyDescent="0.35">
      <c r="A190" s="792" t="s">
        <v>481</v>
      </c>
      <c r="B190" s="786"/>
      <c r="C190" s="786"/>
      <c r="D190" s="786"/>
      <c r="E190" s="787"/>
      <c r="F190" s="788"/>
      <c r="G190" s="789"/>
      <c r="H190" s="790"/>
      <c r="I190" s="790"/>
      <c r="J190" s="790"/>
      <c r="K190" s="788">
        <f t="shared" si="11"/>
        <v>0</v>
      </c>
      <c r="L190" s="784"/>
      <c r="M190" s="316"/>
      <c r="N190" s="316"/>
      <c r="O190" s="307"/>
    </row>
    <row r="191" spans="1:15" outlineLevel="1" x14ac:dyDescent="0.35">
      <c r="A191" s="792"/>
      <c r="B191" s="786"/>
      <c r="C191" s="786"/>
      <c r="D191" s="786"/>
      <c r="E191" s="787"/>
      <c r="F191" s="788"/>
      <c r="G191" s="789"/>
      <c r="H191" s="790"/>
      <c r="I191" s="790"/>
      <c r="J191" s="790"/>
      <c r="K191" s="788">
        <f t="shared" si="11"/>
        <v>0</v>
      </c>
      <c r="L191" s="784"/>
      <c r="M191" s="316"/>
      <c r="N191" s="316"/>
      <c r="O191" s="307"/>
    </row>
    <row r="192" spans="1:15" outlineLevel="1" x14ac:dyDescent="0.35">
      <c r="A192" s="792" t="s">
        <v>480</v>
      </c>
      <c r="B192" s="786"/>
      <c r="C192" s="786"/>
      <c r="D192" s="786"/>
      <c r="E192" s="787"/>
      <c r="F192" s="788"/>
      <c r="G192" s="789"/>
      <c r="H192" s="790"/>
      <c r="I192" s="790"/>
      <c r="J192" s="790"/>
      <c r="K192" s="788">
        <f t="shared" si="11"/>
        <v>0</v>
      </c>
      <c r="L192" s="784"/>
      <c r="M192" s="316"/>
      <c r="N192" s="316"/>
      <c r="O192" s="307"/>
    </row>
    <row r="193" spans="1:15" outlineLevel="1" x14ac:dyDescent="0.35">
      <c r="A193" s="792"/>
      <c r="B193" s="786"/>
      <c r="C193" s="786"/>
      <c r="D193" s="786"/>
      <c r="E193" s="787"/>
      <c r="F193" s="788"/>
      <c r="G193" s="789"/>
      <c r="H193" s="790"/>
      <c r="I193" s="790"/>
      <c r="J193" s="790"/>
      <c r="K193" s="788">
        <f t="shared" si="11"/>
        <v>0</v>
      </c>
      <c r="L193" s="784"/>
      <c r="M193" s="316"/>
      <c r="N193" s="316"/>
      <c r="O193" s="307"/>
    </row>
    <row r="194" spans="1:15" outlineLevel="1" x14ac:dyDescent="0.35">
      <c r="A194" s="792" t="s">
        <v>384</v>
      </c>
      <c r="B194" s="786"/>
      <c r="C194" s="786"/>
      <c r="D194" s="786"/>
      <c r="E194" s="787"/>
      <c r="F194" s="788"/>
      <c r="G194" s="789"/>
      <c r="H194" s="790"/>
      <c r="I194" s="790"/>
      <c r="J194" s="790"/>
      <c r="K194" s="788">
        <f t="shared" si="11"/>
        <v>0</v>
      </c>
      <c r="L194" s="784"/>
      <c r="M194" s="316"/>
      <c r="N194" s="316"/>
      <c r="O194" s="307"/>
    </row>
    <row r="195" spans="1:15" outlineLevel="1" x14ac:dyDescent="0.35">
      <c r="A195" s="792"/>
      <c r="B195" s="786"/>
      <c r="C195" s="786"/>
      <c r="D195" s="786"/>
      <c r="E195" s="787"/>
      <c r="F195" s="788"/>
      <c r="G195" s="789"/>
      <c r="H195" s="790"/>
      <c r="I195" s="790"/>
      <c r="J195" s="790"/>
      <c r="K195" s="788">
        <f t="shared" si="11"/>
        <v>0</v>
      </c>
      <c r="L195" s="784"/>
      <c r="M195" s="316"/>
      <c r="N195" s="316"/>
      <c r="O195" s="307"/>
    </row>
    <row r="196" spans="1:15" outlineLevel="1" x14ac:dyDescent="0.35">
      <c r="A196" s="793" t="s">
        <v>383</v>
      </c>
      <c r="B196" s="786"/>
      <c r="C196" s="786"/>
      <c r="D196" s="786"/>
      <c r="E196" s="787"/>
      <c r="F196" s="788"/>
      <c r="G196" s="789"/>
      <c r="H196" s="790"/>
      <c r="I196" s="790"/>
      <c r="J196" s="790"/>
      <c r="K196" s="788">
        <f t="shared" si="11"/>
        <v>0</v>
      </c>
      <c r="L196" s="784"/>
      <c r="M196" s="316"/>
      <c r="N196" s="316"/>
      <c r="O196" s="307"/>
    </row>
    <row r="197" spans="1:15" outlineLevel="1" x14ac:dyDescent="0.35">
      <c r="A197" s="793"/>
      <c r="B197" s="786"/>
      <c r="C197" s="786"/>
      <c r="D197" s="786"/>
      <c r="E197" s="787"/>
      <c r="F197" s="788"/>
      <c r="G197" s="789"/>
      <c r="H197" s="790"/>
      <c r="I197" s="790"/>
      <c r="J197" s="790"/>
      <c r="K197" s="788">
        <f t="shared" si="11"/>
        <v>0</v>
      </c>
      <c r="L197" s="784"/>
      <c r="M197" s="316"/>
      <c r="N197" s="316"/>
      <c r="O197" s="307"/>
    </row>
    <row r="198" spans="1:15" outlineLevel="1" x14ac:dyDescent="0.35">
      <c r="A198" s="793"/>
      <c r="B198" s="786"/>
      <c r="C198" s="786"/>
      <c r="D198" s="786"/>
      <c r="E198" s="787"/>
      <c r="F198" s="788"/>
      <c r="G198" s="789"/>
      <c r="H198" s="790"/>
      <c r="I198" s="790"/>
      <c r="J198" s="790"/>
      <c r="K198" s="788">
        <f t="shared" si="11"/>
        <v>0</v>
      </c>
      <c r="L198" s="784"/>
      <c r="M198" s="316"/>
      <c r="N198" s="316"/>
      <c r="O198" s="307"/>
    </row>
    <row r="199" spans="1:15" outlineLevel="1" x14ac:dyDescent="0.35">
      <c r="A199" s="793"/>
      <c r="B199" s="786"/>
      <c r="C199" s="786"/>
      <c r="D199" s="786"/>
      <c r="E199" s="787"/>
      <c r="F199" s="788"/>
      <c r="G199" s="789"/>
      <c r="H199" s="790"/>
      <c r="I199" s="790"/>
      <c r="J199" s="790"/>
      <c r="K199" s="788">
        <f t="shared" si="11"/>
        <v>0</v>
      </c>
      <c r="L199" s="784"/>
      <c r="M199" s="316"/>
      <c r="N199" s="316"/>
      <c r="O199" s="307"/>
    </row>
    <row r="200" spans="1:15" outlineLevel="1" x14ac:dyDescent="0.35">
      <c r="A200" s="793"/>
      <c r="B200" s="786"/>
      <c r="C200" s="786"/>
      <c r="D200" s="786"/>
      <c r="E200" s="787"/>
      <c r="F200" s="788"/>
      <c r="G200" s="789"/>
      <c r="H200" s="790"/>
      <c r="I200" s="790"/>
      <c r="J200" s="790"/>
      <c r="K200" s="788">
        <f t="shared" si="11"/>
        <v>0</v>
      </c>
      <c r="L200" s="784"/>
      <c r="M200" s="316"/>
      <c r="N200" s="316"/>
      <c r="O200" s="307"/>
    </row>
    <row r="201" spans="1:15" x14ac:dyDescent="0.35">
      <c r="A201" s="820" t="s">
        <v>486</v>
      </c>
      <c r="B201" s="821"/>
      <c r="C201" s="821"/>
      <c r="D201" s="821"/>
      <c r="E201" s="821"/>
      <c r="F201" s="822"/>
      <c r="G201" s="823"/>
      <c r="H201" s="805">
        <f>SUM(H202:H224)</f>
        <v>0</v>
      </c>
      <c r="I201" s="805">
        <f t="shared" ref="I201" si="12">SUM(I202:I224)</f>
        <v>0</v>
      </c>
      <c r="J201" s="805">
        <f>SUM(J202:J224)</f>
        <v>0</v>
      </c>
      <c r="K201" s="805">
        <f>H201+I201+J201</f>
        <v>0</v>
      </c>
      <c r="L201" s="829"/>
      <c r="M201" s="316"/>
      <c r="N201" s="316"/>
      <c r="O201" s="307"/>
    </row>
    <row r="202" spans="1:15" outlineLevel="1" x14ac:dyDescent="0.35">
      <c r="A202" s="779" t="s">
        <v>477</v>
      </c>
      <c r="B202" s="786"/>
      <c r="C202" s="786"/>
      <c r="D202" s="786"/>
      <c r="E202" s="787"/>
      <c r="F202" s="788"/>
      <c r="G202" s="789"/>
      <c r="H202" s="790"/>
      <c r="I202" s="790"/>
      <c r="J202" s="790"/>
      <c r="K202" s="788">
        <f>H202+I202+J202</f>
        <v>0</v>
      </c>
      <c r="L202" s="784"/>
      <c r="M202" s="316"/>
      <c r="N202" s="316"/>
      <c r="O202" s="307"/>
    </row>
    <row r="203" spans="1:15" outlineLevel="1" x14ac:dyDescent="0.35">
      <c r="A203" s="779"/>
      <c r="B203" s="786"/>
      <c r="C203" s="786"/>
      <c r="D203" s="786"/>
      <c r="E203" s="787"/>
      <c r="F203" s="788"/>
      <c r="G203" s="789"/>
      <c r="H203" s="790"/>
      <c r="I203" s="790"/>
      <c r="J203" s="790"/>
      <c r="K203" s="788">
        <f t="shared" ref="K203:K224" si="13">H203+I203+J203</f>
        <v>0</v>
      </c>
      <c r="L203" s="784"/>
      <c r="M203" s="316"/>
      <c r="N203" s="316"/>
      <c r="O203" s="307"/>
    </row>
    <row r="204" spans="1:15" outlineLevel="1" x14ac:dyDescent="0.35">
      <c r="A204" s="779" t="s">
        <v>385</v>
      </c>
      <c r="B204" s="786"/>
      <c r="C204" s="786"/>
      <c r="D204" s="786"/>
      <c r="E204" s="787"/>
      <c r="F204" s="788"/>
      <c r="G204" s="789"/>
      <c r="H204" s="790"/>
      <c r="I204" s="790"/>
      <c r="J204" s="790"/>
      <c r="K204" s="788">
        <f t="shared" si="13"/>
        <v>0</v>
      </c>
      <c r="L204" s="784"/>
      <c r="M204" s="316"/>
      <c r="N204" s="316"/>
      <c r="O204" s="307"/>
    </row>
    <row r="205" spans="1:15" outlineLevel="1" x14ac:dyDescent="0.35">
      <c r="A205" s="779"/>
      <c r="B205" s="786"/>
      <c r="C205" s="786"/>
      <c r="D205" s="786"/>
      <c r="E205" s="787"/>
      <c r="F205" s="788"/>
      <c r="G205" s="789"/>
      <c r="H205" s="790"/>
      <c r="I205" s="790"/>
      <c r="J205" s="790"/>
      <c r="K205" s="788">
        <f t="shared" si="13"/>
        <v>0</v>
      </c>
      <c r="L205" s="784"/>
      <c r="M205" s="316"/>
      <c r="N205" s="316"/>
      <c r="O205" s="307"/>
    </row>
    <row r="206" spans="1:15" outlineLevel="1" x14ac:dyDescent="0.35">
      <c r="A206" s="779" t="s">
        <v>447</v>
      </c>
      <c r="B206" s="786"/>
      <c r="C206" s="786"/>
      <c r="D206" s="786"/>
      <c r="E206" s="787"/>
      <c r="F206" s="788"/>
      <c r="G206" s="789"/>
      <c r="H206" s="790"/>
      <c r="I206" s="790"/>
      <c r="J206" s="790"/>
      <c r="K206" s="788">
        <f t="shared" si="13"/>
        <v>0</v>
      </c>
      <c r="L206" s="784"/>
      <c r="M206" s="318"/>
      <c r="N206" s="318"/>
      <c r="O206" s="318"/>
    </row>
    <row r="207" spans="1:15" outlineLevel="1" x14ac:dyDescent="0.35">
      <c r="A207" s="779"/>
      <c r="B207" s="786"/>
      <c r="C207" s="786"/>
      <c r="D207" s="786"/>
      <c r="E207" s="787"/>
      <c r="F207" s="788"/>
      <c r="G207" s="789"/>
      <c r="H207" s="790"/>
      <c r="I207" s="790"/>
      <c r="J207" s="790"/>
      <c r="K207" s="788">
        <f t="shared" si="13"/>
        <v>0</v>
      </c>
      <c r="L207" s="784"/>
      <c r="M207" s="318"/>
      <c r="N207" s="318"/>
      <c r="O207" s="318"/>
    </row>
    <row r="208" spans="1:15" outlineLevel="1" x14ac:dyDescent="0.35">
      <c r="A208" s="779" t="s">
        <v>386</v>
      </c>
      <c r="B208" s="786"/>
      <c r="C208" s="786"/>
      <c r="D208" s="786"/>
      <c r="E208" s="787"/>
      <c r="F208" s="788"/>
      <c r="G208" s="789"/>
      <c r="H208" s="790"/>
      <c r="I208" s="790"/>
      <c r="J208" s="790"/>
      <c r="K208" s="788">
        <f t="shared" si="13"/>
        <v>0</v>
      </c>
      <c r="L208" s="784"/>
      <c r="M208" s="318"/>
      <c r="N208" s="318"/>
      <c r="O208" s="319"/>
    </row>
    <row r="209" spans="1:15" outlineLevel="1" x14ac:dyDescent="0.35">
      <c r="A209" s="779"/>
      <c r="B209" s="786"/>
      <c r="C209" s="786"/>
      <c r="D209" s="786"/>
      <c r="E209" s="787"/>
      <c r="F209" s="788"/>
      <c r="G209" s="789"/>
      <c r="H209" s="790"/>
      <c r="I209" s="790"/>
      <c r="J209" s="790"/>
      <c r="K209" s="788">
        <f t="shared" si="13"/>
        <v>0</v>
      </c>
      <c r="L209" s="784"/>
      <c r="M209" s="318"/>
      <c r="N209" s="318"/>
      <c r="O209" s="319"/>
    </row>
    <row r="210" spans="1:15" outlineLevel="1" x14ac:dyDescent="0.35">
      <c r="A210" s="779" t="s">
        <v>448</v>
      </c>
      <c r="B210" s="786"/>
      <c r="C210" s="786"/>
      <c r="D210" s="786"/>
      <c r="E210" s="787"/>
      <c r="F210" s="788"/>
      <c r="G210" s="789"/>
      <c r="H210" s="790"/>
      <c r="I210" s="790"/>
      <c r="J210" s="790"/>
      <c r="K210" s="788">
        <f t="shared" si="13"/>
        <v>0</v>
      </c>
      <c r="L210" s="784"/>
      <c r="M210" s="318"/>
      <c r="N210" s="318"/>
      <c r="O210" s="319"/>
    </row>
    <row r="211" spans="1:15" outlineLevel="1" x14ac:dyDescent="0.35">
      <c r="A211" s="779"/>
      <c r="B211" s="786"/>
      <c r="C211" s="786"/>
      <c r="D211" s="786"/>
      <c r="E211" s="787"/>
      <c r="F211" s="788"/>
      <c r="G211" s="789"/>
      <c r="H211" s="790"/>
      <c r="I211" s="790"/>
      <c r="J211" s="790"/>
      <c r="K211" s="788">
        <f t="shared" si="13"/>
        <v>0</v>
      </c>
      <c r="L211" s="784"/>
      <c r="M211" s="318"/>
      <c r="N211" s="318"/>
      <c r="O211" s="319"/>
    </row>
    <row r="212" spans="1:15" outlineLevel="1" x14ac:dyDescent="0.35">
      <c r="A212" s="779" t="s">
        <v>449</v>
      </c>
      <c r="B212" s="786"/>
      <c r="C212" s="786"/>
      <c r="D212" s="786"/>
      <c r="E212" s="787"/>
      <c r="F212" s="788"/>
      <c r="G212" s="789"/>
      <c r="H212" s="790"/>
      <c r="I212" s="790"/>
      <c r="J212" s="790"/>
      <c r="K212" s="788">
        <f t="shared" si="13"/>
        <v>0</v>
      </c>
      <c r="L212" s="784"/>
      <c r="M212" s="318"/>
      <c r="N212" s="318"/>
      <c r="O212" s="319"/>
    </row>
    <row r="213" spans="1:15" outlineLevel="1" x14ac:dyDescent="0.35">
      <c r="A213" s="779"/>
      <c r="B213" s="786"/>
      <c r="C213" s="786"/>
      <c r="D213" s="786"/>
      <c r="E213" s="787"/>
      <c r="F213" s="788"/>
      <c r="G213" s="789"/>
      <c r="H213" s="790"/>
      <c r="I213" s="790"/>
      <c r="J213" s="790"/>
      <c r="K213" s="788">
        <f t="shared" si="13"/>
        <v>0</v>
      </c>
      <c r="L213" s="784"/>
      <c r="M213" s="318"/>
      <c r="N213" s="318"/>
      <c r="O213" s="319"/>
    </row>
    <row r="214" spans="1:15" outlineLevel="1" x14ac:dyDescent="0.35">
      <c r="A214" s="795" t="s">
        <v>450</v>
      </c>
      <c r="B214" s="786"/>
      <c r="C214" s="786"/>
      <c r="D214" s="786"/>
      <c r="E214" s="787"/>
      <c r="F214" s="788"/>
      <c r="G214" s="789"/>
      <c r="H214" s="790"/>
      <c r="I214" s="790"/>
      <c r="J214" s="790"/>
      <c r="K214" s="788">
        <f t="shared" si="13"/>
        <v>0</v>
      </c>
      <c r="L214" s="784"/>
      <c r="M214" s="318"/>
      <c r="N214" s="318"/>
      <c r="O214" s="319"/>
    </row>
    <row r="215" spans="1:15" outlineLevel="1" x14ac:dyDescent="0.35">
      <c r="A215" s="795"/>
      <c r="B215" s="786"/>
      <c r="C215" s="786"/>
      <c r="D215" s="786"/>
      <c r="E215" s="787"/>
      <c r="F215" s="788"/>
      <c r="G215" s="789"/>
      <c r="H215" s="790"/>
      <c r="I215" s="790"/>
      <c r="J215" s="790"/>
      <c r="K215" s="788">
        <f t="shared" si="13"/>
        <v>0</v>
      </c>
      <c r="L215" s="784"/>
      <c r="M215" s="318"/>
      <c r="N215" s="318"/>
      <c r="O215" s="319"/>
    </row>
    <row r="216" spans="1:15" outlineLevel="1" x14ac:dyDescent="0.35">
      <c r="A216" s="779" t="s">
        <v>451</v>
      </c>
      <c r="B216" s="786"/>
      <c r="C216" s="786"/>
      <c r="D216" s="786"/>
      <c r="E216" s="787"/>
      <c r="F216" s="788"/>
      <c r="G216" s="789"/>
      <c r="H216" s="790"/>
      <c r="I216" s="790"/>
      <c r="J216" s="790"/>
      <c r="K216" s="788">
        <f t="shared" si="13"/>
        <v>0</v>
      </c>
      <c r="L216" s="784"/>
      <c r="M216" s="318"/>
      <c r="N216" s="318"/>
      <c r="O216" s="319"/>
    </row>
    <row r="217" spans="1:15" outlineLevel="1" x14ac:dyDescent="0.35">
      <c r="A217" s="779"/>
      <c r="B217" s="786"/>
      <c r="C217" s="786"/>
      <c r="D217" s="786"/>
      <c r="E217" s="787"/>
      <c r="F217" s="788"/>
      <c r="G217" s="789"/>
      <c r="H217" s="790"/>
      <c r="I217" s="790"/>
      <c r="J217" s="790"/>
      <c r="K217" s="788">
        <f t="shared" si="13"/>
        <v>0</v>
      </c>
      <c r="L217" s="784"/>
      <c r="M217" s="318"/>
      <c r="N217" s="318"/>
      <c r="O217" s="319"/>
    </row>
    <row r="218" spans="1:15" outlineLevel="1" x14ac:dyDescent="0.35">
      <c r="A218" s="779" t="s">
        <v>452</v>
      </c>
      <c r="B218" s="786"/>
      <c r="C218" s="786"/>
      <c r="D218" s="786"/>
      <c r="E218" s="787"/>
      <c r="F218" s="788"/>
      <c r="G218" s="789"/>
      <c r="H218" s="790"/>
      <c r="I218" s="790"/>
      <c r="J218" s="790"/>
      <c r="K218" s="788">
        <f t="shared" si="13"/>
        <v>0</v>
      </c>
      <c r="L218" s="784"/>
      <c r="M218" s="318"/>
      <c r="N218" s="318"/>
      <c r="O218" s="319"/>
    </row>
    <row r="219" spans="1:15" outlineLevel="1" x14ac:dyDescent="0.35">
      <c r="A219" s="779"/>
      <c r="B219" s="786"/>
      <c r="C219" s="786"/>
      <c r="D219" s="786"/>
      <c r="E219" s="787"/>
      <c r="F219" s="788"/>
      <c r="G219" s="789"/>
      <c r="H219" s="790"/>
      <c r="I219" s="790"/>
      <c r="J219" s="790"/>
      <c r="K219" s="788">
        <f t="shared" si="13"/>
        <v>0</v>
      </c>
      <c r="L219" s="784"/>
      <c r="M219" s="318"/>
      <c r="N219" s="318"/>
      <c r="O219" s="319"/>
    </row>
    <row r="220" spans="1:15" outlineLevel="1" x14ac:dyDescent="0.35">
      <c r="A220" s="779" t="s">
        <v>383</v>
      </c>
      <c r="B220" s="779"/>
      <c r="C220" s="779"/>
      <c r="D220" s="779"/>
      <c r="E220" s="779"/>
      <c r="F220" s="796"/>
      <c r="G220" s="779"/>
      <c r="H220" s="797"/>
      <c r="I220" s="797"/>
      <c r="J220" s="797"/>
      <c r="K220" s="788">
        <f t="shared" si="13"/>
        <v>0</v>
      </c>
      <c r="L220" s="798"/>
      <c r="M220" s="318"/>
      <c r="N220" s="318"/>
      <c r="O220" s="319"/>
    </row>
    <row r="221" spans="1:15" outlineLevel="1" x14ac:dyDescent="0.35">
      <c r="A221" s="779"/>
      <c r="B221" s="779"/>
      <c r="C221" s="779"/>
      <c r="D221" s="779"/>
      <c r="E221" s="779"/>
      <c r="F221" s="796"/>
      <c r="G221" s="779"/>
      <c r="H221" s="797"/>
      <c r="I221" s="797"/>
      <c r="J221" s="797"/>
      <c r="K221" s="788">
        <f t="shared" si="13"/>
        <v>0</v>
      </c>
      <c r="L221" s="798"/>
      <c r="M221" s="318"/>
      <c r="N221" s="318"/>
      <c r="O221" s="319"/>
    </row>
    <row r="222" spans="1:15" outlineLevel="1" x14ac:dyDescent="0.35">
      <c r="A222" s="779"/>
      <c r="B222" s="779"/>
      <c r="C222" s="779"/>
      <c r="D222" s="779"/>
      <c r="E222" s="779"/>
      <c r="F222" s="796"/>
      <c r="G222" s="779"/>
      <c r="H222" s="797"/>
      <c r="I222" s="797"/>
      <c r="J222" s="797"/>
      <c r="K222" s="788">
        <f t="shared" si="13"/>
        <v>0</v>
      </c>
      <c r="L222" s="798"/>
      <c r="M222" s="318"/>
      <c r="N222" s="318"/>
      <c r="O222" s="319"/>
    </row>
    <row r="223" spans="1:15" outlineLevel="1" x14ac:dyDescent="0.35">
      <c r="A223" s="779"/>
      <c r="B223" s="779"/>
      <c r="C223" s="779"/>
      <c r="D223" s="779"/>
      <c r="E223" s="779"/>
      <c r="F223" s="796"/>
      <c r="G223" s="779"/>
      <c r="H223" s="797"/>
      <c r="I223" s="797"/>
      <c r="J223" s="797"/>
      <c r="K223" s="788">
        <f t="shared" si="13"/>
        <v>0</v>
      </c>
      <c r="L223" s="798"/>
      <c r="M223" s="318"/>
      <c r="N223" s="318"/>
      <c r="O223" s="319"/>
    </row>
    <row r="224" spans="1:15" outlineLevel="1" x14ac:dyDescent="0.35">
      <c r="A224" s="779"/>
      <c r="B224" s="779"/>
      <c r="C224" s="779"/>
      <c r="D224" s="779"/>
      <c r="E224" s="779"/>
      <c r="F224" s="796"/>
      <c r="G224" s="779"/>
      <c r="H224" s="797"/>
      <c r="I224" s="797"/>
      <c r="J224" s="797"/>
      <c r="K224" s="788">
        <f t="shared" si="13"/>
        <v>0</v>
      </c>
      <c r="L224" s="798"/>
      <c r="M224" s="318"/>
      <c r="N224" s="318"/>
      <c r="O224" s="319"/>
    </row>
    <row r="225" spans="1:15" x14ac:dyDescent="0.35">
      <c r="A225" s="820" t="s">
        <v>487</v>
      </c>
      <c r="B225" s="821"/>
      <c r="C225" s="821"/>
      <c r="D225" s="821"/>
      <c r="E225" s="826"/>
      <c r="F225" s="827"/>
      <c r="G225" s="828"/>
      <c r="H225" s="805">
        <f>SUM(H226:H243)</f>
        <v>0</v>
      </c>
      <c r="I225" s="805">
        <f t="shared" ref="I225" si="14">SUM(I226:I243)</f>
        <v>0</v>
      </c>
      <c r="J225" s="805">
        <f>SUM(J226:J243)</f>
        <v>0</v>
      </c>
      <c r="K225" s="805">
        <f>H225+I225+J225</f>
        <v>0</v>
      </c>
      <c r="L225" s="825"/>
      <c r="M225" s="318"/>
      <c r="N225" s="318"/>
      <c r="O225" s="319"/>
    </row>
    <row r="226" spans="1:15" outlineLevel="1" x14ac:dyDescent="0.35">
      <c r="A226" s="779" t="s">
        <v>453</v>
      </c>
      <c r="B226" s="786"/>
      <c r="C226" s="786"/>
      <c r="D226" s="786"/>
      <c r="E226" s="787"/>
      <c r="F226" s="788"/>
      <c r="G226" s="789"/>
      <c r="H226" s="790"/>
      <c r="I226" s="790"/>
      <c r="J226" s="790"/>
      <c r="K226" s="788">
        <f>H226+I226+J226</f>
        <v>0</v>
      </c>
      <c r="L226" s="784"/>
      <c r="M226" s="318"/>
      <c r="N226" s="318"/>
      <c r="O226" s="319"/>
    </row>
    <row r="227" spans="1:15" outlineLevel="1" x14ac:dyDescent="0.35">
      <c r="A227" s="779"/>
      <c r="B227" s="786"/>
      <c r="C227" s="786"/>
      <c r="D227" s="786"/>
      <c r="E227" s="787"/>
      <c r="F227" s="788"/>
      <c r="G227" s="789"/>
      <c r="H227" s="790"/>
      <c r="I227" s="790"/>
      <c r="J227" s="790"/>
      <c r="K227" s="788">
        <f t="shared" ref="K227:K243" si="15">H227+I227+J227</f>
        <v>0</v>
      </c>
      <c r="L227" s="784"/>
      <c r="M227" s="318"/>
      <c r="N227" s="318"/>
      <c r="O227" s="319"/>
    </row>
    <row r="228" spans="1:15" outlineLevel="1" x14ac:dyDescent="0.35">
      <c r="A228" s="779"/>
      <c r="B228" s="786"/>
      <c r="C228" s="786"/>
      <c r="D228" s="786"/>
      <c r="E228" s="787"/>
      <c r="F228" s="788"/>
      <c r="G228" s="789"/>
      <c r="H228" s="790"/>
      <c r="I228" s="790"/>
      <c r="J228" s="790"/>
      <c r="K228" s="788">
        <f t="shared" si="15"/>
        <v>0</v>
      </c>
      <c r="L228" s="784"/>
      <c r="M228" s="318"/>
      <c r="N228" s="318"/>
      <c r="O228" s="319"/>
    </row>
    <row r="229" spans="1:15" outlineLevel="1" x14ac:dyDescent="0.35">
      <c r="A229" s="779" t="s">
        <v>454</v>
      </c>
      <c r="B229" s="786"/>
      <c r="C229" s="786"/>
      <c r="D229" s="786"/>
      <c r="E229" s="787"/>
      <c r="F229" s="788"/>
      <c r="G229" s="789"/>
      <c r="H229" s="790"/>
      <c r="I229" s="790"/>
      <c r="J229" s="790"/>
      <c r="K229" s="788">
        <f t="shared" si="15"/>
        <v>0</v>
      </c>
      <c r="L229" s="784"/>
      <c r="M229" s="318"/>
      <c r="N229" s="318"/>
      <c r="O229" s="318"/>
    </row>
    <row r="230" spans="1:15" outlineLevel="1" x14ac:dyDescent="0.35">
      <c r="A230" s="779"/>
      <c r="B230" s="786"/>
      <c r="C230" s="786"/>
      <c r="D230" s="786"/>
      <c r="E230" s="787"/>
      <c r="F230" s="788"/>
      <c r="G230" s="789"/>
      <c r="H230" s="790"/>
      <c r="I230" s="790"/>
      <c r="J230" s="790"/>
      <c r="K230" s="788">
        <f t="shared" si="15"/>
        <v>0</v>
      </c>
      <c r="L230" s="784"/>
      <c r="M230" s="318"/>
      <c r="N230" s="318"/>
      <c r="O230" s="318"/>
    </row>
    <row r="231" spans="1:15" outlineLevel="1" x14ac:dyDescent="0.35">
      <c r="A231" s="779" t="s">
        <v>455</v>
      </c>
      <c r="B231" s="786"/>
      <c r="C231" s="786"/>
      <c r="D231" s="786"/>
      <c r="E231" s="787"/>
      <c r="F231" s="788"/>
      <c r="G231" s="789"/>
      <c r="H231" s="790"/>
      <c r="I231" s="790"/>
      <c r="J231" s="790"/>
      <c r="K231" s="788">
        <f t="shared" si="15"/>
        <v>0</v>
      </c>
      <c r="L231" s="784"/>
      <c r="M231" s="320"/>
      <c r="N231" s="320"/>
      <c r="O231" s="319"/>
    </row>
    <row r="232" spans="1:15" outlineLevel="1" x14ac:dyDescent="0.35">
      <c r="A232" s="779"/>
      <c r="B232" s="786"/>
      <c r="C232" s="786"/>
      <c r="D232" s="786"/>
      <c r="E232" s="787"/>
      <c r="F232" s="788"/>
      <c r="G232" s="789"/>
      <c r="H232" s="790"/>
      <c r="I232" s="790"/>
      <c r="J232" s="790"/>
      <c r="K232" s="788">
        <f t="shared" si="15"/>
        <v>0</v>
      </c>
      <c r="L232" s="784"/>
      <c r="M232" s="320"/>
      <c r="N232" s="320"/>
      <c r="O232" s="319"/>
    </row>
    <row r="233" spans="1:15" ht="15.65" customHeight="1" outlineLevel="1" x14ac:dyDescent="0.35">
      <c r="A233" s="779" t="s">
        <v>456</v>
      </c>
      <c r="B233" s="786"/>
      <c r="C233" s="786"/>
      <c r="D233" s="786"/>
      <c r="E233" s="787"/>
      <c r="F233" s="788"/>
      <c r="G233" s="789"/>
      <c r="H233" s="790"/>
      <c r="I233" s="790"/>
      <c r="J233" s="790"/>
      <c r="K233" s="788">
        <f t="shared" si="15"/>
        <v>0</v>
      </c>
      <c r="L233" s="784"/>
      <c r="M233" s="320"/>
      <c r="N233" s="320"/>
      <c r="O233" s="319"/>
    </row>
    <row r="234" spans="1:15" ht="15.65" customHeight="1" outlineLevel="1" x14ac:dyDescent="0.35">
      <c r="A234" s="779"/>
      <c r="B234" s="786"/>
      <c r="C234" s="786"/>
      <c r="D234" s="786"/>
      <c r="E234" s="787"/>
      <c r="F234" s="788"/>
      <c r="G234" s="789"/>
      <c r="H234" s="790"/>
      <c r="I234" s="790"/>
      <c r="J234" s="790"/>
      <c r="K234" s="788">
        <f t="shared" si="15"/>
        <v>0</v>
      </c>
      <c r="L234" s="784"/>
      <c r="M234" s="320"/>
      <c r="N234" s="320"/>
      <c r="O234" s="319"/>
    </row>
    <row r="235" spans="1:15" outlineLevel="1" x14ac:dyDescent="0.35">
      <c r="A235" s="779" t="s">
        <v>457</v>
      </c>
      <c r="B235" s="786"/>
      <c r="C235" s="786"/>
      <c r="D235" s="786"/>
      <c r="E235" s="787"/>
      <c r="F235" s="788"/>
      <c r="G235" s="789"/>
      <c r="H235" s="790"/>
      <c r="I235" s="790"/>
      <c r="J235" s="790"/>
      <c r="K235" s="788">
        <f t="shared" si="15"/>
        <v>0</v>
      </c>
      <c r="L235" s="784"/>
      <c r="M235" s="320"/>
      <c r="N235" s="320"/>
      <c r="O235" s="319"/>
    </row>
    <row r="236" spans="1:15" outlineLevel="1" x14ac:dyDescent="0.35">
      <c r="A236" s="779"/>
      <c r="B236" s="786"/>
      <c r="C236" s="786"/>
      <c r="D236" s="786"/>
      <c r="E236" s="787"/>
      <c r="F236" s="788"/>
      <c r="G236" s="789"/>
      <c r="H236" s="790"/>
      <c r="I236" s="790"/>
      <c r="J236" s="790"/>
      <c r="K236" s="788">
        <f t="shared" si="15"/>
        <v>0</v>
      </c>
      <c r="L236" s="784"/>
      <c r="M236" s="320"/>
      <c r="N236" s="320"/>
      <c r="O236" s="319"/>
    </row>
    <row r="237" spans="1:15" outlineLevel="1" x14ac:dyDescent="0.35">
      <c r="A237" s="779" t="s">
        <v>458</v>
      </c>
      <c r="B237" s="786"/>
      <c r="C237" s="786"/>
      <c r="D237" s="786"/>
      <c r="E237" s="787"/>
      <c r="F237" s="788"/>
      <c r="G237" s="789"/>
      <c r="H237" s="790"/>
      <c r="I237" s="790"/>
      <c r="J237" s="790"/>
      <c r="K237" s="788">
        <f t="shared" si="15"/>
        <v>0</v>
      </c>
      <c r="L237" s="784"/>
      <c r="M237" s="320"/>
      <c r="N237" s="320"/>
      <c r="O237" s="319"/>
    </row>
    <row r="238" spans="1:15" outlineLevel="1" x14ac:dyDescent="0.35">
      <c r="A238" s="779"/>
      <c r="B238" s="786"/>
      <c r="C238" s="786"/>
      <c r="D238" s="786"/>
      <c r="E238" s="787"/>
      <c r="F238" s="788"/>
      <c r="G238" s="789"/>
      <c r="H238" s="790"/>
      <c r="I238" s="790"/>
      <c r="J238" s="790"/>
      <c r="K238" s="788">
        <f t="shared" si="15"/>
        <v>0</v>
      </c>
      <c r="L238" s="784"/>
      <c r="M238" s="320"/>
      <c r="N238" s="320"/>
      <c r="O238" s="319"/>
    </row>
    <row r="239" spans="1:15" outlineLevel="1" x14ac:dyDescent="0.35">
      <c r="A239" s="795" t="s">
        <v>383</v>
      </c>
      <c r="B239" s="786"/>
      <c r="C239" s="786"/>
      <c r="D239" s="786"/>
      <c r="E239" s="787"/>
      <c r="F239" s="788"/>
      <c r="G239" s="789"/>
      <c r="H239" s="790"/>
      <c r="I239" s="790"/>
      <c r="J239" s="790"/>
      <c r="K239" s="788">
        <f t="shared" si="15"/>
        <v>0</v>
      </c>
      <c r="L239" s="784"/>
      <c r="M239" s="320"/>
      <c r="N239" s="320"/>
      <c r="O239" s="319"/>
    </row>
    <row r="240" spans="1:15" outlineLevel="1" x14ac:dyDescent="0.35">
      <c r="A240" s="795"/>
      <c r="B240" s="786"/>
      <c r="C240" s="786"/>
      <c r="D240" s="786"/>
      <c r="E240" s="787"/>
      <c r="F240" s="788"/>
      <c r="G240" s="789"/>
      <c r="H240" s="790"/>
      <c r="I240" s="790"/>
      <c r="J240" s="790"/>
      <c r="K240" s="788">
        <f t="shared" si="15"/>
        <v>0</v>
      </c>
      <c r="L240" s="784"/>
      <c r="M240" s="320"/>
      <c r="N240" s="320"/>
      <c r="O240" s="319"/>
    </row>
    <row r="241" spans="1:15" outlineLevel="1" x14ac:dyDescent="0.35">
      <c r="A241" s="795"/>
      <c r="B241" s="786"/>
      <c r="C241" s="786"/>
      <c r="D241" s="786"/>
      <c r="E241" s="787"/>
      <c r="F241" s="788"/>
      <c r="G241" s="789"/>
      <c r="H241" s="790"/>
      <c r="I241" s="790"/>
      <c r="J241" s="790"/>
      <c r="K241" s="788">
        <f t="shared" si="15"/>
        <v>0</v>
      </c>
      <c r="L241" s="784"/>
      <c r="M241" s="320"/>
      <c r="N241" s="320"/>
      <c r="O241" s="319"/>
    </row>
    <row r="242" spans="1:15" outlineLevel="1" x14ac:dyDescent="0.35">
      <c r="A242" s="795"/>
      <c r="B242" s="786"/>
      <c r="C242" s="786"/>
      <c r="D242" s="786"/>
      <c r="E242" s="787"/>
      <c r="F242" s="788"/>
      <c r="G242" s="789"/>
      <c r="H242" s="790"/>
      <c r="I242" s="790"/>
      <c r="J242" s="790"/>
      <c r="K242" s="788">
        <f t="shared" si="15"/>
        <v>0</v>
      </c>
      <c r="L242" s="784"/>
      <c r="M242" s="320"/>
      <c r="N242" s="320"/>
      <c r="O242" s="319"/>
    </row>
    <row r="243" spans="1:15" outlineLevel="1" x14ac:dyDescent="0.35">
      <c r="A243" s="795"/>
      <c r="B243" s="786"/>
      <c r="C243" s="786"/>
      <c r="D243" s="786"/>
      <c r="E243" s="787"/>
      <c r="F243" s="788"/>
      <c r="G243" s="789"/>
      <c r="H243" s="790"/>
      <c r="I243" s="790"/>
      <c r="J243" s="790"/>
      <c r="K243" s="788">
        <f t="shared" si="15"/>
        <v>0</v>
      </c>
      <c r="L243" s="784"/>
      <c r="M243" s="320"/>
      <c r="N243" s="320"/>
      <c r="O243" s="319"/>
    </row>
    <row r="244" spans="1:15" x14ac:dyDescent="0.35">
      <c r="A244" s="820" t="s">
        <v>488</v>
      </c>
      <c r="B244" s="821"/>
      <c r="C244" s="821"/>
      <c r="D244" s="821"/>
      <c r="E244" s="821"/>
      <c r="F244" s="822"/>
      <c r="G244" s="823"/>
      <c r="H244" s="824">
        <f>SUM(H245:H263)</f>
        <v>0</v>
      </c>
      <c r="I244" s="824">
        <f>SUM(I245:I263)</f>
        <v>0</v>
      </c>
      <c r="J244" s="824">
        <f>SUM(J245:J263)</f>
        <v>0</v>
      </c>
      <c r="K244" s="824">
        <f>H244+I244+J244</f>
        <v>0</v>
      </c>
      <c r="L244" s="825"/>
      <c r="M244" s="320"/>
      <c r="N244" s="320"/>
      <c r="O244" s="319"/>
    </row>
    <row r="245" spans="1:15" outlineLevel="1" x14ac:dyDescent="0.35">
      <c r="A245" s="779" t="s">
        <v>459</v>
      </c>
      <c r="B245" s="786"/>
      <c r="C245" s="786"/>
      <c r="D245" s="786"/>
      <c r="E245" s="787"/>
      <c r="F245" s="788"/>
      <c r="G245" s="789"/>
      <c r="H245" s="790"/>
      <c r="I245" s="790"/>
      <c r="J245" s="790"/>
      <c r="K245" s="788">
        <f>H245+I245+J245</f>
        <v>0</v>
      </c>
      <c r="L245" s="784"/>
      <c r="M245" s="320"/>
      <c r="N245" s="320"/>
      <c r="O245" s="319"/>
    </row>
    <row r="246" spans="1:15" outlineLevel="1" x14ac:dyDescent="0.35">
      <c r="A246" s="779"/>
      <c r="B246" s="786"/>
      <c r="C246" s="786"/>
      <c r="D246" s="786"/>
      <c r="E246" s="787"/>
      <c r="F246" s="788"/>
      <c r="G246" s="789"/>
      <c r="H246" s="790"/>
      <c r="I246" s="790"/>
      <c r="J246" s="790"/>
      <c r="K246" s="788">
        <f t="shared" ref="K246:K263" si="16">H246+I246+J246</f>
        <v>0</v>
      </c>
      <c r="L246" s="784"/>
      <c r="M246" s="320"/>
      <c r="N246" s="320"/>
      <c r="O246" s="319"/>
    </row>
    <row r="247" spans="1:15" outlineLevel="1" x14ac:dyDescent="0.35">
      <c r="A247" s="779" t="s">
        <v>460</v>
      </c>
      <c r="B247" s="786"/>
      <c r="C247" s="786"/>
      <c r="D247" s="786"/>
      <c r="E247" s="787"/>
      <c r="F247" s="788"/>
      <c r="G247" s="789"/>
      <c r="H247" s="790"/>
      <c r="I247" s="790"/>
      <c r="J247" s="790"/>
      <c r="K247" s="788">
        <f t="shared" si="16"/>
        <v>0</v>
      </c>
      <c r="L247" s="784"/>
      <c r="M247" s="320"/>
      <c r="N247" s="320"/>
      <c r="O247" s="319"/>
    </row>
    <row r="248" spans="1:15" outlineLevel="1" x14ac:dyDescent="0.35">
      <c r="A248" s="779"/>
      <c r="B248" s="786"/>
      <c r="C248" s="786"/>
      <c r="D248" s="786"/>
      <c r="E248" s="787"/>
      <c r="F248" s="788"/>
      <c r="G248" s="789"/>
      <c r="H248" s="790"/>
      <c r="I248" s="790"/>
      <c r="J248" s="790"/>
      <c r="K248" s="788">
        <f t="shared" si="16"/>
        <v>0</v>
      </c>
      <c r="L248" s="784"/>
      <c r="M248" s="320"/>
      <c r="N248" s="320"/>
      <c r="O248" s="319"/>
    </row>
    <row r="249" spans="1:15" outlineLevel="1" x14ac:dyDescent="0.35">
      <c r="A249" s="779" t="s">
        <v>461</v>
      </c>
      <c r="B249" s="786"/>
      <c r="C249" s="786"/>
      <c r="D249" s="786"/>
      <c r="E249" s="787"/>
      <c r="F249" s="788"/>
      <c r="G249" s="789"/>
      <c r="H249" s="790"/>
      <c r="I249" s="790"/>
      <c r="J249" s="790"/>
      <c r="K249" s="788">
        <f t="shared" si="16"/>
        <v>0</v>
      </c>
      <c r="L249" s="784"/>
      <c r="M249" s="320"/>
      <c r="N249" s="320"/>
      <c r="O249" s="319"/>
    </row>
    <row r="250" spans="1:15" outlineLevel="1" x14ac:dyDescent="0.35">
      <c r="A250" s="779"/>
      <c r="B250" s="786"/>
      <c r="C250" s="786"/>
      <c r="D250" s="786"/>
      <c r="E250" s="787"/>
      <c r="F250" s="788"/>
      <c r="G250" s="789"/>
      <c r="H250" s="790"/>
      <c r="I250" s="790"/>
      <c r="J250" s="790"/>
      <c r="K250" s="788">
        <f t="shared" si="16"/>
        <v>0</v>
      </c>
      <c r="L250" s="784"/>
      <c r="M250" s="320"/>
      <c r="N250" s="320"/>
      <c r="O250" s="319"/>
    </row>
    <row r="251" spans="1:15" outlineLevel="1" x14ac:dyDescent="0.35">
      <c r="A251" s="779" t="s">
        <v>462</v>
      </c>
      <c r="B251" s="786"/>
      <c r="C251" s="786"/>
      <c r="D251" s="786"/>
      <c r="E251" s="787"/>
      <c r="F251" s="788"/>
      <c r="G251" s="789"/>
      <c r="H251" s="790"/>
      <c r="I251" s="790"/>
      <c r="J251" s="790"/>
      <c r="K251" s="788">
        <f t="shared" si="16"/>
        <v>0</v>
      </c>
      <c r="L251" s="784"/>
      <c r="M251" s="320"/>
      <c r="N251" s="320"/>
      <c r="O251" s="319"/>
    </row>
    <row r="252" spans="1:15" outlineLevel="1" x14ac:dyDescent="0.35">
      <c r="A252" s="779"/>
      <c r="B252" s="786"/>
      <c r="C252" s="786"/>
      <c r="D252" s="786"/>
      <c r="E252" s="787"/>
      <c r="F252" s="788"/>
      <c r="G252" s="789"/>
      <c r="H252" s="790"/>
      <c r="I252" s="790"/>
      <c r="J252" s="790"/>
      <c r="K252" s="788">
        <f t="shared" si="16"/>
        <v>0</v>
      </c>
      <c r="L252" s="784"/>
      <c r="M252" s="320"/>
      <c r="N252" s="320"/>
      <c r="O252" s="319"/>
    </row>
    <row r="253" spans="1:15" outlineLevel="1" x14ac:dyDescent="0.35">
      <c r="A253" s="779" t="s">
        <v>463</v>
      </c>
      <c r="B253" s="786"/>
      <c r="C253" s="786"/>
      <c r="D253" s="786"/>
      <c r="E253" s="787"/>
      <c r="F253" s="788"/>
      <c r="G253" s="789"/>
      <c r="H253" s="790"/>
      <c r="I253" s="790"/>
      <c r="J253" s="790"/>
      <c r="K253" s="788">
        <f t="shared" si="16"/>
        <v>0</v>
      </c>
      <c r="L253" s="784"/>
      <c r="M253" s="320"/>
      <c r="N253" s="320"/>
      <c r="O253" s="319"/>
    </row>
    <row r="254" spans="1:15" outlineLevel="1" x14ac:dyDescent="0.35">
      <c r="A254" s="779"/>
      <c r="B254" s="786"/>
      <c r="C254" s="786"/>
      <c r="D254" s="786"/>
      <c r="E254" s="787"/>
      <c r="F254" s="788"/>
      <c r="G254" s="789"/>
      <c r="H254" s="790"/>
      <c r="I254" s="790"/>
      <c r="J254" s="790"/>
      <c r="K254" s="788">
        <f t="shared" si="16"/>
        <v>0</v>
      </c>
      <c r="L254" s="784"/>
      <c r="M254" s="320"/>
      <c r="N254" s="320"/>
      <c r="O254" s="319"/>
    </row>
    <row r="255" spans="1:15" outlineLevel="1" x14ac:dyDescent="0.35">
      <c r="A255" s="779" t="s">
        <v>464</v>
      </c>
      <c r="B255" s="786"/>
      <c r="C255" s="786"/>
      <c r="D255" s="786"/>
      <c r="E255" s="787"/>
      <c r="F255" s="788"/>
      <c r="G255" s="789"/>
      <c r="H255" s="790"/>
      <c r="I255" s="790"/>
      <c r="J255" s="790"/>
      <c r="K255" s="788">
        <f t="shared" si="16"/>
        <v>0</v>
      </c>
      <c r="L255" s="784"/>
      <c r="M255" s="320"/>
      <c r="N255" s="320"/>
      <c r="O255" s="319"/>
    </row>
    <row r="256" spans="1:15" outlineLevel="1" x14ac:dyDescent="0.35">
      <c r="A256" s="779"/>
      <c r="B256" s="786"/>
      <c r="C256" s="786"/>
      <c r="D256" s="786"/>
      <c r="E256" s="787"/>
      <c r="F256" s="788"/>
      <c r="G256" s="789"/>
      <c r="H256" s="790"/>
      <c r="I256" s="790"/>
      <c r="J256" s="790"/>
      <c r="K256" s="788">
        <f t="shared" si="16"/>
        <v>0</v>
      </c>
      <c r="L256" s="784"/>
      <c r="M256" s="320"/>
      <c r="N256" s="320"/>
      <c r="O256" s="319"/>
    </row>
    <row r="257" spans="1:15" outlineLevel="1" x14ac:dyDescent="0.35">
      <c r="A257" s="779" t="s">
        <v>465</v>
      </c>
      <c r="B257" s="786"/>
      <c r="C257" s="786"/>
      <c r="D257" s="786"/>
      <c r="E257" s="787"/>
      <c r="F257" s="788"/>
      <c r="G257" s="789"/>
      <c r="H257" s="790"/>
      <c r="I257" s="790"/>
      <c r="J257" s="790"/>
      <c r="K257" s="788">
        <f t="shared" si="16"/>
        <v>0</v>
      </c>
      <c r="L257" s="784"/>
      <c r="M257" s="320"/>
      <c r="N257" s="320"/>
      <c r="O257" s="319"/>
    </row>
    <row r="258" spans="1:15" outlineLevel="1" x14ac:dyDescent="0.35">
      <c r="A258" s="779"/>
      <c r="B258" s="786"/>
      <c r="C258" s="786"/>
      <c r="D258" s="786"/>
      <c r="E258" s="787"/>
      <c r="F258" s="788"/>
      <c r="G258" s="789"/>
      <c r="H258" s="790"/>
      <c r="I258" s="790"/>
      <c r="J258" s="790"/>
      <c r="K258" s="788">
        <f t="shared" si="16"/>
        <v>0</v>
      </c>
      <c r="L258" s="784"/>
      <c r="M258" s="320"/>
      <c r="N258" s="320"/>
      <c r="O258" s="319"/>
    </row>
    <row r="259" spans="1:15" outlineLevel="1" x14ac:dyDescent="0.35">
      <c r="A259" s="795" t="s">
        <v>383</v>
      </c>
      <c r="B259" s="786"/>
      <c r="C259" s="786"/>
      <c r="D259" s="786"/>
      <c r="E259" s="787"/>
      <c r="F259" s="788"/>
      <c r="G259" s="789"/>
      <c r="H259" s="790"/>
      <c r="I259" s="790"/>
      <c r="J259" s="790"/>
      <c r="K259" s="788">
        <f t="shared" si="16"/>
        <v>0</v>
      </c>
      <c r="L259" s="784"/>
      <c r="M259" s="320"/>
      <c r="N259" s="320"/>
      <c r="O259" s="319"/>
    </row>
    <row r="260" spans="1:15" outlineLevel="1" x14ac:dyDescent="0.35">
      <c r="A260" s="795"/>
      <c r="B260" s="786"/>
      <c r="C260" s="786"/>
      <c r="D260" s="786"/>
      <c r="E260" s="787"/>
      <c r="F260" s="788"/>
      <c r="G260" s="789"/>
      <c r="H260" s="790"/>
      <c r="I260" s="790"/>
      <c r="J260" s="790"/>
      <c r="K260" s="788">
        <f t="shared" si="16"/>
        <v>0</v>
      </c>
      <c r="L260" s="784"/>
      <c r="M260" s="320"/>
      <c r="N260" s="320"/>
      <c r="O260" s="319"/>
    </row>
    <row r="261" spans="1:15" outlineLevel="1" x14ac:dyDescent="0.35">
      <c r="A261" s="795"/>
      <c r="B261" s="786"/>
      <c r="C261" s="786"/>
      <c r="D261" s="786"/>
      <c r="E261" s="787"/>
      <c r="F261" s="788"/>
      <c r="G261" s="789"/>
      <c r="H261" s="790"/>
      <c r="I261" s="790"/>
      <c r="J261" s="790"/>
      <c r="K261" s="788">
        <f t="shared" si="16"/>
        <v>0</v>
      </c>
      <c r="L261" s="784"/>
      <c r="M261" s="320"/>
      <c r="N261" s="320"/>
      <c r="O261" s="319"/>
    </row>
    <row r="262" spans="1:15" outlineLevel="1" x14ac:dyDescent="0.35">
      <c r="A262" s="795"/>
      <c r="B262" s="786"/>
      <c r="C262" s="786"/>
      <c r="D262" s="786"/>
      <c r="E262" s="787"/>
      <c r="F262" s="788"/>
      <c r="G262" s="789"/>
      <c r="H262" s="790"/>
      <c r="I262" s="790"/>
      <c r="J262" s="790"/>
      <c r="K262" s="788">
        <f t="shared" si="16"/>
        <v>0</v>
      </c>
      <c r="L262" s="784"/>
      <c r="M262" s="320"/>
      <c r="N262" s="320"/>
      <c r="O262" s="319"/>
    </row>
    <row r="263" spans="1:15" outlineLevel="1" x14ac:dyDescent="0.35">
      <c r="A263" s="779"/>
      <c r="B263" s="779"/>
      <c r="C263" s="779"/>
      <c r="D263" s="779"/>
      <c r="E263" s="779"/>
      <c r="F263" s="796"/>
      <c r="G263" s="779"/>
      <c r="H263" s="797"/>
      <c r="I263" s="797"/>
      <c r="J263" s="797"/>
      <c r="K263" s="788">
        <f t="shared" si="16"/>
        <v>0</v>
      </c>
      <c r="L263" s="798"/>
      <c r="M263" s="320"/>
      <c r="N263" s="320"/>
      <c r="O263" s="319"/>
    </row>
    <row r="264" spans="1:15" x14ac:dyDescent="0.35">
      <c r="A264" s="820" t="s">
        <v>489</v>
      </c>
      <c r="B264" s="821"/>
      <c r="C264" s="821"/>
      <c r="D264" s="821"/>
      <c r="E264" s="821"/>
      <c r="F264" s="822"/>
      <c r="G264" s="823"/>
      <c r="H264" s="824">
        <f>SUM(H265:H279)</f>
        <v>0</v>
      </c>
      <c r="I264" s="824">
        <f t="shared" ref="I264" si="17">SUM(I265:I279)</f>
        <v>0</v>
      </c>
      <c r="J264" s="824">
        <f>SUM(J265:J279)</f>
        <v>0</v>
      </c>
      <c r="K264" s="824">
        <f>H264+I264+J264</f>
        <v>0</v>
      </c>
      <c r="L264" s="825"/>
      <c r="M264" s="320"/>
      <c r="N264" s="320"/>
      <c r="O264" s="319"/>
    </row>
    <row r="265" spans="1:15" outlineLevel="1" x14ac:dyDescent="0.35">
      <c r="A265" s="779" t="s">
        <v>466</v>
      </c>
      <c r="B265" s="786"/>
      <c r="C265" s="786"/>
      <c r="D265" s="786"/>
      <c r="E265" s="787"/>
      <c r="F265" s="788"/>
      <c r="G265" s="789"/>
      <c r="H265" s="790"/>
      <c r="I265" s="790"/>
      <c r="J265" s="790"/>
      <c r="K265" s="788">
        <f>H265+I265+J265</f>
        <v>0</v>
      </c>
      <c r="L265" s="784"/>
      <c r="M265" s="320"/>
      <c r="N265" s="320"/>
      <c r="O265" s="319"/>
    </row>
    <row r="266" spans="1:15" outlineLevel="1" x14ac:dyDescent="0.35">
      <c r="A266" s="779"/>
      <c r="B266" s="786"/>
      <c r="C266" s="786"/>
      <c r="D266" s="786"/>
      <c r="E266" s="787"/>
      <c r="F266" s="788"/>
      <c r="G266" s="789"/>
      <c r="H266" s="790"/>
      <c r="I266" s="790"/>
      <c r="J266" s="790"/>
      <c r="K266" s="788">
        <f t="shared" ref="K266:K279" si="18">H266+I266+J266</f>
        <v>0</v>
      </c>
      <c r="L266" s="784"/>
      <c r="M266" s="320"/>
      <c r="N266" s="320"/>
      <c r="O266" s="319"/>
    </row>
    <row r="267" spans="1:15" outlineLevel="1" x14ac:dyDescent="0.35">
      <c r="A267" s="779" t="s">
        <v>467</v>
      </c>
      <c r="B267" s="786"/>
      <c r="C267" s="786"/>
      <c r="D267" s="786"/>
      <c r="E267" s="787"/>
      <c r="F267" s="788"/>
      <c r="G267" s="789"/>
      <c r="H267" s="790"/>
      <c r="I267" s="790"/>
      <c r="J267" s="790"/>
      <c r="K267" s="788">
        <f t="shared" si="18"/>
        <v>0</v>
      </c>
      <c r="L267" s="784"/>
      <c r="M267" s="320"/>
      <c r="N267" s="320"/>
      <c r="O267" s="319"/>
    </row>
    <row r="268" spans="1:15" outlineLevel="1" x14ac:dyDescent="0.35">
      <c r="A268" s="779"/>
      <c r="B268" s="786"/>
      <c r="C268" s="786"/>
      <c r="D268" s="786"/>
      <c r="E268" s="787"/>
      <c r="F268" s="788"/>
      <c r="G268" s="789"/>
      <c r="H268" s="790"/>
      <c r="I268" s="790"/>
      <c r="J268" s="790"/>
      <c r="K268" s="788">
        <f t="shared" si="18"/>
        <v>0</v>
      </c>
      <c r="L268" s="784"/>
      <c r="M268" s="320"/>
      <c r="N268" s="320"/>
      <c r="O268" s="319"/>
    </row>
    <row r="269" spans="1:15" outlineLevel="1" x14ac:dyDescent="0.35">
      <c r="A269" s="779" t="s">
        <v>468</v>
      </c>
      <c r="B269" s="786"/>
      <c r="C269" s="786"/>
      <c r="D269" s="786"/>
      <c r="E269" s="787"/>
      <c r="F269" s="788"/>
      <c r="G269" s="789"/>
      <c r="H269" s="790"/>
      <c r="I269" s="790"/>
      <c r="J269" s="790"/>
      <c r="K269" s="788">
        <f t="shared" si="18"/>
        <v>0</v>
      </c>
      <c r="L269" s="784"/>
      <c r="M269" s="320"/>
      <c r="N269" s="320"/>
      <c r="O269" s="319"/>
    </row>
    <row r="270" spans="1:15" outlineLevel="1" x14ac:dyDescent="0.35">
      <c r="A270" s="779"/>
      <c r="B270" s="786"/>
      <c r="C270" s="786"/>
      <c r="D270" s="786"/>
      <c r="E270" s="787"/>
      <c r="F270" s="788"/>
      <c r="G270" s="789"/>
      <c r="H270" s="790"/>
      <c r="I270" s="790"/>
      <c r="J270" s="790"/>
      <c r="K270" s="788">
        <f t="shared" si="18"/>
        <v>0</v>
      </c>
      <c r="L270" s="784"/>
      <c r="M270" s="320"/>
      <c r="N270" s="320"/>
      <c r="O270" s="319"/>
    </row>
    <row r="271" spans="1:15" outlineLevel="1" x14ac:dyDescent="0.35">
      <c r="A271" s="779" t="s">
        <v>469</v>
      </c>
      <c r="B271" s="786"/>
      <c r="C271" s="786"/>
      <c r="D271" s="786"/>
      <c r="E271" s="787"/>
      <c r="F271" s="788"/>
      <c r="G271" s="789"/>
      <c r="H271" s="790"/>
      <c r="I271" s="790"/>
      <c r="J271" s="790"/>
      <c r="K271" s="788">
        <f t="shared" si="18"/>
        <v>0</v>
      </c>
      <c r="L271" s="784"/>
      <c r="M271" s="320"/>
      <c r="N271" s="320"/>
      <c r="O271" s="319"/>
    </row>
    <row r="272" spans="1:15" outlineLevel="1" x14ac:dyDescent="0.35">
      <c r="A272" s="779"/>
      <c r="B272" s="786"/>
      <c r="C272" s="786"/>
      <c r="D272" s="786"/>
      <c r="E272" s="787"/>
      <c r="F272" s="788"/>
      <c r="G272" s="789"/>
      <c r="H272" s="790"/>
      <c r="I272" s="790"/>
      <c r="J272" s="790"/>
      <c r="K272" s="788">
        <f t="shared" si="18"/>
        <v>0</v>
      </c>
      <c r="L272" s="784"/>
      <c r="M272" s="320"/>
      <c r="N272" s="320"/>
      <c r="O272" s="319"/>
    </row>
    <row r="273" spans="1:15" ht="15.65" customHeight="1" outlineLevel="1" x14ac:dyDescent="0.35">
      <c r="A273" s="779" t="s">
        <v>470</v>
      </c>
      <c r="B273" s="786"/>
      <c r="C273" s="786"/>
      <c r="D273" s="786"/>
      <c r="E273" s="787"/>
      <c r="F273" s="788"/>
      <c r="G273" s="789"/>
      <c r="H273" s="790"/>
      <c r="I273" s="790"/>
      <c r="J273" s="790"/>
      <c r="K273" s="788">
        <f t="shared" si="18"/>
        <v>0</v>
      </c>
      <c r="L273" s="784"/>
      <c r="M273" s="320"/>
      <c r="N273" s="320"/>
      <c r="O273" s="319"/>
    </row>
    <row r="274" spans="1:15" ht="15.65" customHeight="1" outlineLevel="1" x14ac:dyDescent="0.35">
      <c r="A274" s="779"/>
      <c r="B274" s="786"/>
      <c r="C274" s="786"/>
      <c r="D274" s="786"/>
      <c r="E274" s="787"/>
      <c r="F274" s="788"/>
      <c r="G274" s="789"/>
      <c r="H274" s="790"/>
      <c r="I274" s="790"/>
      <c r="J274" s="790"/>
      <c r="K274" s="788">
        <f t="shared" si="18"/>
        <v>0</v>
      </c>
      <c r="L274" s="784"/>
      <c r="M274" s="320"/>
      <c r="N274" s="320"/>
      <c r="O274" s="319"/>
    </row>
    <row r="275" spans="1:15" outlineLevel="1" x14ac:dyDescent="0.35">
      <c r="A275" s="795" t="s">
        <v>383</v>
      </c>
      <c r="B275" s="786"/>
      <c r="C275" s="786"/>
      <c r="D275" s="786"/>
      <c r="E275" s="787"/>
      <c r="F275" s="788"/>
      <c r="G275" s="789"/>
      <c r="H275" s="790"/>
      <c r="I275" s="790"/>
      <c r="J275" s="790"/>
      <c r="K275" s="788">
        <f t="shared" si="18"/>
        <v>0</v>
      </c>
      <c r="L275" s="784"/>
      <c r="M275" s="320"/>
      <c r="N275" s="320"/>
      <c r="O275" s="319"/>
    </row>
    <row r="276" spans="1:15" outlineLevel="1" x14ac:dyDescent="0.35">
      <c r="A276" s="795"/>
      <c r="B276" s="786"/>
      <c r="C276" s="786"/>
      <c r="D276" s="786"/>
      <c r="E276" s="787"/>
      <c r="F276" s="788"/>
      <c r="G276" s="789"/>
      <c r="H276" s="790"/>
      <c r="I276" s="790"/>
      <c r="J276" s="790"/>
      <c r="K276" s="788">
        <f t="shared" si="18"/>
        <v>0</v>
      </c>
      <c r="L276" s="784"/>
      <c r="M276" s="320"/>
      <c r="N276" s="320"/>
      <c r="O276" s="319"/>
    </row>
    <row r="277" spans="1:15" outlineLevel="1" x14ac:dyDescent="0.35">
      <c r="A277" s="795"/>
      <c r="B277" s="786"/>
      <c r="C277" s="786"/>
      <c r="D277" s="786"/>
      <c r="E277" s="787"/>
      <c r="F277" s="788"/>
      <c r="G277" s="789"/>
      <c r="H277" s="790"/>
      <c r="I277" s="790"/>
      <c r="J277" s="790"/>
      <c r="K277" s="788">
        <f t="shared" si="18"/>
        <v>0</v>
      </c>
      <c r="L277" s="784"/>
      <c r="M277" s="320"/>
      <c r="N277" s="320"/>
      <c r="O277" s="319"/>
    </row>
    <row r="278" spans="1:15" outlineLevel="1" x14ac:dyDescent="0.35">
      <c r="A278" s="795"/>
      <c r="B278" s="786"/>
      <c r="C278" s="786"/>
      <c r="D278" s="786"/>
      <c r="E278" s="787"/>
      <c r="F278" s="788"/>
      <c r="G278" s="789"/>
      <c r="H278" s="790"/>
      <c r="I278" s="790"/>
      <c r="J278" s="790"/>
      <c r="K278" s="788">
        <f t="shared" si="18"/>
        <v>0</v>
      </c>
      <c r="L278" s="784"/>
      <c r="M278" s="320"/>
      <c r="N278" s="320"/>
      <c r="O278" s="319"/>
    </row>
    <row r="279" spans="1:15" outlineLevel="1" x14ac:dyDescent="0.35">
      <c r="A279" s="795"/>
      <c r="B279" s="786"/>
      <c r="C279" s="786"/>
      <c r="D279" s="786"/>
      <c r="E279" s="787"/>
      <c r="F279" s="788"/>
      <c r="G279" s="789"/>
      <c r="H279" s="790"/>
      <c r="I279" s="790"/>
      <c r="J279" s="790"/>
      <c r="K279" s="788">
        <f t="shared" si="18"/>
        <v>0</v>
      </c>
      <c r="L279" s="784"/>
      <c r="M279" s="320"/>
      <c r="N279" s="320"/>
      <c r="O279" s="319"/>
    </row>
    <row r="280" spans="1:15" x14ac:dyDescent="0.35">
      <c r="A280" s="820" t="s">
        <v>490</v>
      </c>
      <c r="B280" s="821"/>
      <c r="C280" s="821"/>
      <c r="D280" s="821"/>
      <c r="E280" s="821"/>
      <c r="F280" s="822"/>
      <c r="G280" s="823"/>
      <c r="H280" s="824">
        <f>SUM(H281:H287)</f>
        <v>0</v>
      </c>
      <c r="I280" s="824">
        <f>SUM(I281:I287)</f>
        <v>0</v>
      </c>
      <c r="J280" s="824">
        <f>SUM(J281:J287)</f>
        <v>0</v>
      </c>
      <c r="K280" s="824">
        <f>H280+I280+J280</f>
        <v>0</v>
      </c>
      <c r="L280" s="825"/>
      <c r="M280" s="320"/>
      <c r="N280" s="320"/>
      <c r="O280" s="319"/>
    </row>
    <row r="281" spans="1:15" outlineLevel="1" x14ac:dyDescent="0.35">
      <c r="A281" s="779" t="s">
        <v>471</v>
      </c>
      <c r="B281" s="786"/>
      <c r="C281" s="786"/>
      <c r="D281" s="786"/>
      <c r="E281" s="787"/>
      <c r="F281" s="788"/>
      <c r="G281" s="789"/>
      <c r="H281" s="790"/>
      <c r="I281" s="790"/>
      <c r="J281" s="790"/>
      <c r="K281" s="788">
        <f>H281+I281+J281</f>
        <v>0</v>
      </c>
      <c r="L281" s="784"/>
      <c r="M281" s="320"/>
      <c r="N281" s="320"/>
      <c r="O281" s="319"/>
    </row>
    <row r="282" spans="1:15" outlineLevel="1" x14ac:dyDescent="0.35">
      <c r="A282" s="779"/>
      <c r="B282" s="786"/>
      <c r="C282" s="786"/>
      <c r="D282" s="786"/>
      <c r="E282" s="787"/>
      <c r="F282" s="788"/>
      <c r="G282" s="789"/>
      <c r="H282" s="790"/>
      <c r="I282" s="790"/>
      <c r="J282" s="790"/>
      <c r="K282" s="788">
        <f t="shared" ref="K282:K287" si="19">H282+I282+J282</f>
        <v>0</v>
      </c>
      <c r="L282" s="784"/>
      <c r="M282" s="320"/>
      <c r="N282" s="320"/>
      <c r="O282" s="319"/>
    </row>
    <row r="283" spans="1:15" outlineLevel="1" x14ac:dyDescent="0.35">
      <c r="A283" s="779" t="s">
        <v>472</v>
      </c>
      <c r="B283" s="786"/>
      <c r="C283" s="786"/>
      <c r="D283" s="786"/>
      <c r="E283" s="787"/>
      <c r="F283" s="788"/>
      <c r="G283" s="789"/>
      <c r="H283" s="790"/>
      <c r="I283" s="790"/>
      <c r="J283" s="790"/>
      <c r="K283" s="788">
        <f t="shared" si="19"/>
        <v>0</v>
      </c>
      <c r="L283" s="784"/>
      <c r="M283" s="320"/>
      <c r="N283" s="320"/>
      <c r="O283" s="319"/>
    </row>
    <row r="284" spans="1:15" outlineLevel="1" x14ac:dyDescent="0.35">
      <c r="A284" s="779"/>
      <c r="B284" s="786"/>
      <c r="C284" s="786"/>
      <c r="D284" s="786"/>
      <c r="E284" s="787"/>
      <c r="F284" s="788"/>
      <c r="G284" s="789"/>
      <c r="H284" s="790"/>
      <c r="I284" s="790"/>
      <c r="J284" s="790"/>
      <c r="K284" s="788">
        <f t="shared" si="19"/>
        <v>0</v>
      </c>
      <c r="L284" s="784"/>
      <c r="M284" s="320"/>
      <c r="N284" s="320"/>
      <c r="O284" s="319"/>
    </row>
    <row r="285" spans="1:15" outlineLevel="1" x14ac:dyDescent="0.35">
      <c r="A285" s="795" t="s">
        <v>383</v>
      </c>
      <c r="B285" s="786"/>
      <c r="C285" s="786"/>
      <c r="D285" s="786"/>
      <c r="E285" s="787"/>
      <c r="F285" s="788"/>
      <c r="G285" s="789"/>
      <c r="H285" s="790"/>
      <c r="I285" s="790"/>
      <c r="J285" s="790"/>
      <c r="K285" s="788">
        <f t="shared" si="19"/>
        <v>0</v>
      </c>
      <c r="L285" s="784"/>
      <c r="M285" s="320"/>
      <c r="N285" s="320"/>
      <c r="O285" s="319"/>
    </row>
    <row r="286" spans="1:15" outlineLevel="1" x14ac:dyDescent="0.35">
      <c r="A286" s="795"/>
      <c r="B286" s="786"/>
      <c r="C286" s="786"/>
      <c r="D286" s="786"/>
      <c r="E286" s="787"/>
      <c r="F286" s="788"/>
      <c r="G286" s="789"/>
      <c r="H286" s="790"/>
      <c r="I286" s="790"/>
      <c r="J286" s="790"/>
      <c r="K286" s="788">
        <f t="shared" si="19"/>
        <v>0</v>
      </c>
      <c r="L286" s="784"/>
      <c r="M286" s="320"/>
      <c r="N286" s="320"/>
      <c r="O286" s="319"/>
    </row>
    <row r="287" spans="1:15" outlineLevel="1" x14ac:dyDescent="0.35">
      <c r="A287" s="795"/>
      <c r="B287" s="786"/>
      <c r="C287" s="786"/>
      <c r="D287" s="786"/>
      <c r="E287" s="787"/>
      <c r="F287" s="788"/>
      <c r="G287" s="789"/>
      <c r="H287" s="790"/>
      <c r="I287" s="790"/>
      <c r="J287" s="790"/>
      <c r="K287" s="788">
        <f t="shared" si="19"/>
        <v>0</v>
      </c>
      <c r="L287" s="784"/>
      <c r="M287" s="320"/>
      <c r="N287" s="320"/>
      <c r="O287" s="319"/>
    </row>
    <row r="288" spans="1:15" x14ac:dyDescent="0.35">
      <c r="A288" s="806" t="s">
        <v>491</v>
      </c>
      <c r="B288" s="807"/>
      <c r="C288" s="807"/>
      <c r="D288" s="807"/>
      <c r="E288" s="808"/>
      <c r="F288" s="809"/>
      <c r="G288" s="810"/>
      <c r="H288" s="811">
        <f>SUM(H289:H291)</f>
        <v>0</v>
      </c>
      <c r="I288" s="811">
        <f>SUM(I289:I291)</f>
        <v>0</v>
      </c>
      <c r="J288" s="811">
        <f>SUM(J289:J291)</f>
        <v>0</v>
      </c>
      <c r="K288" s="811">
        <f>H288+I288+J288</f>
        <v>0</v>
      </c>
      <c r="L288" s="813"/>
      <c r="M288" s="320"/>
      <c r="N288" s="320"/>
      <c r="O288" s="319"/>
    </row>
    <row r="289" spans="1:15" outlineLevel="1" x14ac:dyDescent="0.35">
      <c r="A289" s="785"/>
      <c r="B289" s="786"/>
      <c r="C289" s="786"/>
      <c r="D289" s="786"/>
      <c r="E289" s="787"/>
      <c r="F289" s="788"/>
      <c r="G289" s="789"/>
      <c r="H289" s="790"/>
      <c r="I289" s="790"/>
      <c r="J289" s="790"/>
      <c r="K289" s="788">
        <f>H289+I289+J289</f>
        <v>0</v>
      </c>
      <c r="L289" s="784"/>
      <c r="M289" s="320"/>
      <c r="N289" s="320"/>
      <c r="O289" s="319"/>
    </row>
    <row r="290" spans="1:15" outlineLevel="1" x14ac:dyDescent="0.35">
      <c r="A290" s="785"/>
      <c r="B290" s="786"/>
      <c r="C290" s="786"/>
      <c r="D290" s="786"/>
      <c r="E290" s="787"/>
      <c r="F290" s="788"/>
      <c r="G290" s="789"/>
      <c r="H290" s="790"/>
      <c r="I290" s="790"/>
      <c r="J290" s="790"/>
      <c r="K290" s="788">
        <f t="shared" ref="K290:K291" si="20">H290+I290+J290</f>
        <v>0</v>
      </c>
      <c r="L290" s="784"/>
      <c r="M290" s="320"/>
      <c r="N290" s="320"/>
      <c r="O290" s="319"/>
    </row>
    <row r="291" spans="1:15" outlineLevel="1" x14ac:dyDescent="0.35">
      <c r="A291" s="795"/>
      <c r="B291" s="786"/>
      <c r="C291" s="786"/>
      <c r="D291" s="786"/>
      <c r="E291" s="787"/>
      <c r="F291" s="788"/>
      <c r="G291" s="789"/>
      <c r="H291" s="790"/>
      <c r="I291" s="790"/>
      <c r="J291" s="790"/>
      <c r="K291" s="788">
        <f t="shared" si="20"/>
        <v>0</v>
      </c>
      <c r="L291" s="784"/>
      <c r="M291" s="320"/>
      <c r="N291" s="320"/>
      <c r="O291" s="319"/>
    </row>
    <row r="292" spans="1:15" ht="20" x14ac:dyDescent="0.35">
      <c r="A292" s="838" t="s">
        <v>73</v>
      </c>
      <c r="B292" s="839"/>
      <c r="C292" s="839"/>
      <c r="D292" s="839"/>
      <c r="E292" s="840"/>
      <c r="F292" s="841"/>
      <c r="G292" s="842"/>
      <c r="H292" s="836">
        <f>H179+H174+H288</f>
        <v>0</v>
      </c>
      <c r="I292" s="836">
        <f>I179+I174+I288</f>
        <v>0</v>
      </c>
      <c r="J292" s="836">
        <f>J179+J174+J288</f>
        <v>0</v>
      </c>
      <c r="K292" s="836">
        <f>K179+K174+K288</f>
        <v>0</v>
      </c>
      <c r="L292" s="837"/>
      <c r="M292" s="320"/>
      <c r="N292" s="320"/>
      <c r="O292" s="319"/>
    </row>
    <row r="293" spans="1:15" x14ac:dyDescent="0.35">
      <c r="A293" s="854" t="s">
        <v>634</v>
      </c>
      <c r="B293" s="815"/>
      <c r="C293" s="815"/>
      <c r="D293" s="815"/>
      <c r="E293" s="816"/>
      <c r="F293" s="817"/>
      <c r="G293" s="818"/>
      <c r="H293" s="861">
        <f>H292*15%</f>
        <v>0</v>
      </c>
      <c r="I293" s="861">
        <f>I292*0.15</f>
        <v>0</v>
      </c>
      <c r="J293" s="861">
        <f>J292*0.15</f>
        <v>0</v>
      </c>
      <c r="K293" s="861">
        <f>K292*0.15</f>
        <v>0</v>
      </c>
      <c r="L293" s="819" t="s">
        <v>403</v>
      </c>
      <c r="M293" s="320"/>
      <c r="N293" s="320"/>
      <c r="O293" s="319"/>
    </row>
    <row r="294" spans="1:15" x14ac:dyDescent="0.35">
      <c r="A294" s="854" t="s">
        <v>498</v>
      </c>
      <c r="B294" s="815"/>
      <c r="C294" s="815"/>
      <c r="D294" s="815"/>
      <c r="E294" s="816"/>
      <c r="F294" s="817"/>
      <c r="G294" s="818"/>
      <c r="H294" s="861">
        <f>(H292+H293)*10%</f>
        <v>0</v>
      </c>
      <c r="I294" s="861">
        <f t="shared" ref="I294" si="21">(I292+I293)*10%</f>
        <v>0</v>
      </c>
      <c r="J294" s="861">
        <f>(J292+J293)*10%</f>
        <v>0</v>
      </c>
      <c r="K294" s="861">
        <f>(K292+K293)*10%</f>
        <v>0</v>
      </c>
      <c r="L294" s="819"/>
      <c r="M294" s="320"/>
      <c r="N294" s="320"/>
      <c r="O294" s="319"/>
    </row>
    <row r="295" spans="1:15" ht="163.25" customHeight="1" x14ac:dyDescent="0.35">
      <c r="A295" s="854" t="s">
        <v>499</v>
      </c>
      <c r="B295" s="815"/>
      <c r="C295" s="815"/>
      <c r="D295" s="815"/>
      <c r="E295" s="816"/>
      <c r="F295" s="817"/>
      <c r="G295" s="818"/>
      <c r="H295" s="861">
        <v>0</v>
      </c>
      <c r="I295" s="861">
        <v>0</v>
      </c>
      <c r="J295" s="861">
        <v>0</v>
      </c>
      <c r="K295" s="861">
        <f>H295+I295+J295</f>
        <v>0</v>
      </c>
      <c r="L295" s="819" t="s">
        <v>403</v>
      </c>
      <c r="M295" s="320"/>
      <c r="N295" s="320"/>
      <c r="O295" s="319"/>
    </row>
    <row r="296" spans="1:15" ht="23" x14ac:dyDescent="0.5">
      <c r="A296" s="843" t="s">
        <v>496</v>
      </c>
      <c r="B296" s="844"/>
      <c r="C296" s="844"/>
      <c r="D296" s="844"/>
      <c r="E296" s="845"/>
      <c r="F296" s="846"/>
      <c r="G296" s="847"/>
      <c r="H296" s="848">
        <f>H292+H293+H294+H295</f>
        <v>0</v>
      </c>
      <c r="I296" s="848">
        <f>I292+I293+I294+I295</f>
        <v>0</v>
      </c>
      <c r="J296" s="848">
        <f>J292+J293+J294+J295</f>
        <v>0</v>
      </c>
      <c r="K296" s="848">
        <f>K292+K293+K294+K295</f>
        <v>0</v>
      </c>
      <c r="L296" s="849"/>
      <c r="M296" s="320"/>
      <c r="N296" s="320"/>
      <c r="O296" s="319"/>
    </row>
    <row r="297" spans="1:15" ht="18" x14ac:dyDescent="0.4">
      <c r="A297" s="325"/>
      <c r="B297" s="325"/>
      <c r="C297" s="325"/>
      <c r="D297" s="325"/>
      <c r="E297" s="326"/>
      <c r="F297" s="334"/>
      <c r="G297" s="326"/>
      <c r="H297" s="610"/>
      <c r="I297" s="610"/>
      <c r="J297" s="610"/>
      <c r="K297" s="611"/>
    </row>
    <row r="298" spans="1:15" ht="18.5" thickBot="1" x14ac:dyDescent="0.45">
      <c r="A298" s="325"/>
      <c r="B298" s="325"/>
      <c r="C298" s="325"/>
      <c r="D298" s="325"/>
      <c r="E298" s="326"/>
      <c r="F298" s="334"/>
      <c r="G298" s="326"/>
      <c r="H298" s="610"/>
      <c r="I298" s="610"/>
      <c r="J298" s="610"/>
      <c r="K298" s="611"/>
    </row>
    <row r="299" spans="1:15" ht="66.650000000000006" customHeight="1" thickBot="1" x14ac:dyDescent="0.4">
      <c r="A299" s="862" t="s">
        <v>500</v>
      </c>
      <c r="B299" s="863"/>
      <c r="C299" s="863"/>
      <c r="D299" s="863"/>
      <c r="E299" s="863"/>
      <c r="F299" s="864"/>
      <c r="G299" s="863"/>
      <c r="H299" s="865">
        <f>H296+H169</f>
        <v>0</v>
      </c>
      <c r="I299" s="865">
        <f>I296+I169</f>
        <v>0</v>
      </c>
      <c r="J299" s="865">
        <f>J296+J169</f>
        <v>0</v>
      </c>
      <c r="K299" s="865">
        <f>K296+K169</f>
        <v>0</v>
      </c>
      <c r="L299" s="866" t="s">
        <v>596</v>
      </c>
    </row>
    <row r="300" spans="1:15" x14ac:dyDescent="0.35">
      <c r="H300" s="505"/>
      <c r="I300" s="505"/>
      <c r="J300" s="505"/>
      <c r="K300" s="505"/>
    </row>
    <row r="301" spans="1:15" ht="20.149999999999999" customHeight="1" x14ac:dyDescent="0.35">
      <c r="A301" s="538" t="e">
        <v>#DIV/0!</v>
      </c>
      <c r="B301" s="776"/>
      <c r="C301" s="776"/>
      <c r="D301" s="776"/>
    </row>
    <row r="302" spans="1:15" ht="20.149999999999999" hidden="1" customHeight="1" x14ac:dyDescent="0.35"/>
    <row r="303" spans="1:15" ht="20.149999999999999" hidden="1" customHeight="1" x14ac:dyDescent="0.35">
      <c r="A303" s="492" t="s">
        <v>387</v>
      </c>
      <c r="B303" s="497"/>
      <c r="C303" s="777"/>
      <c r="D303" s="777"/>
    </row>
    <row r="304" spans="1:15" ht="20.149999999999999" hidden="1" customHeight="1" x14ac:dyDescent="0.35">
      <c r="A304" s="496" t="s">
        <v>224</v>
      </c>
      <c r="B304" s="493">
        <f>SUMIF($L$49:$L$300,A304,$K$49:$K$300)</f>
        <v>0</v>
      </c>
      <c r="C304" s="609"/>
      <c r="D304" s="609"/>
    </row>
    <row r="305" spans="1:5" ht="20.149999999999999" hidden="1" customHeight="1" x14ac:dyDescent="0.35">
      <c r="A305" s="496" t="s">
        <v>222</v>
      </c>
      <c r="B305" s="493">
        <f>SUMIF($L$49:$L$300,A305,$K$49:$K$300)</f>
        <v>0</v>
      </c>
      <c r="C305" s="609"/>
      <c r="D305" s="609"/>
    </row>
    <row r="306" spans="1:5" ht="20.149999999999999" hidden="1" customHeight="1" x14ac:dyDescent="0.35">
      <c r="A306" s="496" t="s">
        <v>225</v>
      </c>
      <c r="B306" s="493">
        <f>SUMIF($L$49:$L$300,A306,$K$49:$K$300)</f>
        <v>0</v>
      </c>
      <c r="C306" s="609"/>
      <c r="D306" s="609"/>
    </row>
    <row r="307" spans="1:5" ht="20.149999999999999" hidden="1" customHeight="1" x14ac:dyDescent="0.35">
      <c r="A307" s="496" t="s">
        <v>223</v>
      </c>
      <c r="B307" s="493">
        <f>SUMIF($L$49:$L$300,A307,$K$49:$K$300)</f>
        <v>0</v>
      </c>
      <c r="C307" s="609"/>
      <c r="D307" s="609"/>
    </row>
    <row r="308" spans="1:5" ht="20.149999999999999" hidden="1" customHeight="1" x14ac:dyDescent="0.4">
      <c r="A308" s="494" t="s">
        <v>32</v>
      </c>
      <c r="B308" s="495">
        <f>SUM(B304:B307)</f>
        <v>0</v>
      </c>
      <c r="C308" s="778"/>
      <c r="D308" s="778"/>
      <c r="E308" s="540" t="e">
        <f>IF(B308=#REF!-#REF!,"",B308-#REF!-#REF!)</f>
        <v>#REF!</v>
      </c>
    </row>
    <row r="310" spans="1:5" x14ac:dyDescent="0.35">
      <c r="B310" s="461"/>
      <c r="C310" s="461"/>
      <c r="D310" s="461"/>
    </row>
    <row r="328" spans="1:1" x14ac:dyDescent="0.35">
      <c r="A328" s="315" t="s">
        <v>494</v>
      </c>
    </row>
    <row r="329" spans="1:1" x14ac:dyDescent="0.35">
      <c r="A329" s="457" t="s">
        <v>495</v>
      </c>
    </row>
    <row r="330" spans="1:1" x14ac:dyDescent="0.35">
      <c r="A330" s="315" t="s">
        <v>224</v>
      </c>
    </row>
    <row r="331" spans="1:1" x14ac:dyDescent="0.35">
      <c r="A331" s="315" t="s">
        <v>403</v>
      </c>
    </row>
    <row r="332" spans="1:1" x14ac:dyDescent="0.35">
      <c r="A332" s="315" t="s">
        <v>474</v>
      </c>
    </row>
    <row r="333" spans="1:1" x14ac:dyDescent="0.35">
      <c r="A333" s="457" t="s">
        <v>475</v>
      </c>
    </row>
    <row r="334" spans="1:1" x14ac:dyDescent="0.35">
      <c r="A334" s="457" t="s">
        <v>584</v>
      </c>
    </row>
    <row r="335" spans="1:1" x14ac:dyDescent="0.35">
      <c r="A335" s="315" t="s">
        <v>526</v>
      </c>
    </row>
    <row r="336" spans="1:1" x14ac:dyDescent="0.35">
      <c r="A336" s="315" t="s">
        <v>527</v>
      </c>
    </row>
    <row r="337" spans="1:1" x14ac:dyDescent="0.35">
      <c r="A337" s="315" t="s">
        <v>528</v>
      </c>
    </row>
    <row r="338" spans="1:1" x14ac:dyDescent="0.35">
      <c r="A338" s="315" t="s">
        <v>529</v>
      </c>
    </row>
  </sheetData>
  <sheetProtection formatColumns="0" insertRows="0"/>
  <mergeCells count="1">
    <mergeCell ref="A37:F37"/>
  </mergeCells>
  <phoneticPr fontId="4" type="noConversion"/>
  <conditionalFormatting sqref="E310">
    <cfRule type="cellIs" dxfId="14" priority="10" operator="equal">
      <formula>"OK"</formula>
    </cfRule>
    <cfRule type="cellIs" dxfId="13" priority="11" operator="equal">
      <formula>"OK"</formula>
    </cfRule>
    <cfRule type="cellIs" dxfId="12" priority="12" operator="equal">
      <formula>"Statut des dépenses à vérifier"</formula>
    </cfRule>
  </conditionalFormatting>
  <dataValidations count="5">
    <dataValidation type="list" allowBlank="1" showInputMessage="1" showErrorMessage="1" sqref="L163:L165 L155:L161 L55:L73 L75:L97 L99:L117 L119:L137 L139:L153 L49:L52 L168" xr:uid="{F7D4CB42-05D1-4CFA-B5CC-32C829A8F819}">
      <formula1>$A$328:$A$329</formula1>
    </dataValidation>
    <dataValidation type="list" allowBlank="1" showInputMessage="1" showErrorMessage="1" sqref="L289:L291 L181:L200 L202:L224 L226:L243 L245:L263 L265:L279 L281:L287 L175:L178" xr:uid="{351C8FBE-C9EF-42D6-9BCC-EC576232CFA1}">
      <formula1>$A$330:$A$331</formula1>
    </dataValidation>
    <dataValidation type="list" allowBlank="1" showInputMessage="1" showErrorMessage="1" sqref="E289:E291 E55:E73 E75:E97 E99:E117 E119:E137 E139:E153 E155:E161 E163:E165 E181:E182 E184:E200 E202:E224 E226:E243 E245:E263 E265:E279 E281:E287 E49:E52 E175:E178" xr:uid="{B15A695E-1D39-48F8-A15B-BC13FFEB519A}">
      <formula1>$A$335:$A$339</formula1>
    </dataValidation>
    <dataValidation type="list" allowBlank="1" showInputMessage="1" showErrorMessage="1" sqref="D183" xr:uid="{1FDCB87B-A22B-49EF-9613-D77964BBE765}">
      <formula1>$A$332:$A$333</formula1>
    </dataValidation>
    <dataValidation type="list" allowBlank="1" showInputMessage="1" showErrorMessage="1" sqref="D49:D52 D289:D291 D281:D287 D265:D279 D245:D263 D226:D243 D202:D224 D184:D200 D181:D182 D175:D178 D163:D165 D155:D161 D139:D153 D119:D137 D99:D117 D75:D97 D55:D73" xr:uid="{EF32BDEE-3495-4094-BD3B-A22B0F2E0441}">
      <formula1>$A$332:$A$334</formula1>
    </dataValidation>
  </dataValidations>
  <pageMargins left="0.25" right="0.25" top="0.75" bottom="0.75" header="0.3" footer="0.3"/>
  <pageSetup paperSize="9" scale="28"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A87FA-108C-45FE-AF1F-BB7274DE7811}">
  <sheetPr codeName="Feuil5">
    <tabColor theme="3" tint="0.79998168889431442"/>
  </sheetPr>
  <dimension ref="A1:R22"/>
  <sheetViews>
    <sheetView showGridLines="0" topLeftCell="A22" zoomScale="85" zoomScaleNormal="85" workbookViewId="0">
      <selection activeCell="D8" sqref="D8"/>
    </sheetView>
  </sheetViews>
  <sheetFormatPr baseColWidth="10" defaultColWidth="11.453125" defaultRowHeight="14" x14ac:dyDescent="0.3"/>
  <cols>
    <col min="1" max="1" width="36.6328125" style="288" customWidth="1"/>
    <col min="2" max="2" width="15.1796875" style="288" customWidth="1"/>
    <col min="3" max="3" width="17.453125" style="288" customWidth="1"/>
    <col min="4" max="4" width="21.81640625" style="288" customWidth="1"/>
    <col min="5" max="5" width="19.54296875" style="288" customWidth="1"/>
    <col min="6" max="6" width="18.54296875" style="288" customWidth="1"/>
    <col min="7" max="7" width="20" style="288" customWidth="1"/>
    <col min="8" max="8" width="28.1796875" style="288" customWidth="1"/>
    <col min="9" max="18" width="25.81640625" style="288" customWidth="1"/>
    <col min="19" max="16384" width="11.453125" style="288"/>
  </cols>
  <sheetData>
    <row r="1" spans="1:12" ht="36.5" customHeight="1" x14ac:dyDescent="0.6">
      <c r="A1" s="1200" t="s">
        <v>535</v>
      </c>
    </row>
    <row r="2" spans="1:12" ht="13.75" customHeight="1" x14ac:dyDescent="0.3">
      <c r="B2" s="867"/>
      <c r="C2" s="867"/>
      <c r="D2" s="867"/>
      <c r="E2" s="867"/>
      <c r="F2" s="867"/>
      <c r="G2" s="867"/>
      <c r="H2" s="867"/>
      <c r="I2" s="867"/>
    </row>
    <row r="3" spans="1:12" ht="13.75" customHeight="1" x14ac:dyDescent="0.3">
      <c r="B3" s="867"/>
      <c r="C3" s="867"/>
      <c r="D3" s="867"/>
      <c r="E3" s="867"/>
      <c r="F3" s="867"/>
      <c r="G3" s="867"/>
      <c r="H3" s="867"/>
      <c r="I3" s="867"/>
    </row>
    <row r="4" spans="1:12" ht="13.75" customHeight="1" x14ac:dyDescent="0.3">
      <c r="B4" s="867"/>
      <c r="C4" s="867"/>
      <c r="D4" s="867"/>
      <c r="E4" s="867"/>
      <c r="F4" s="867"/>
      <c r="G4" s="867"/>
      <c r="H4" s="867"/>
      <c r="I4" s="867"/>
    </row>
    <row r="5" spans="1:12" ht="13.75" customHeight="1" x14ac:dyDescent="0.3">
      <c r="B5" s="867"/>
      <c r="C5" s="867"/>
      <c r="D5" s="867"/>
      <c r="E5" s="867"/>
      <c r="F5" s="867"/>
      <c r="G5" s="867"/>
      <c r="H5" s="867"/>
      <c r="I5" s="867"/>
    </row>
    <row r="6" spans="1:12" s="263" customFormat="1" ht="30" customHeight="1" x14ac:dyDescent="0.3">
      <c r="B6" s="867"/>
      <c r="C6" s="867"/>
      <c r="D6" s="867"/>
      <c r="E6" s="867"/>
      <c r="F6" s="867"/>
      <c r="G6" s="867"/>
      <c r="H6" s="867"/>
      <c r="I6" s="867"/>
    </row>
    <row r="7" spans="1:12" s="263" customFormat="1" ht="30" customHeight="1" x14ac:dyDescent="0.3">
      <c r="B7" s="867"/>
      <c r="C7" s="867"/>
      <c r="D7" s="867"/>
      <c r="E7" s="867"/>
      <c r="F7" s="867"/>
      <c r="G7" s="867"/>
      <c r="H7" s="867"/>
      <c r="I7" s="867"/>
    </row>
    <row r="8" spans="1:12" s="263" customFormat="1" ht="30" customHeight="1" x14ac:dyDescent="0.3">
      <c r="B8" s="867"/>
      <c r="C8" s="867"/>
      <c r="D8" s="867"/>
      <c r="E8" s="867"/>
      <c r="F8" s="867"/>
      <c r="G8" s="867"/>
      <c r="H8" s="867"/>
      <c r="I8" s="867"/>
    </row>
    <row r="9" spans="1:12" s="263" customFormat="1" x14ac:dyDescent="0.3">
      <c r="A9" s="295"/>
      <c r="B9" s="295"/>
      <c r="C9" s="295"/>
      <c r="D9" s="295"/>
      <c r="E9" s="295"/>
      <c r="F9" s="295"/>
      <c r="G9" s="295"/>
      <c r="H9" s="295"/>
    </row>
    <row r="10" spans="1:12" s="263" customFormat="1" ht="61.25" customHeight="1" x14ac:dyDescent="0.3">
      <c r="A10" s="1255" t="s">
        <v>631</v>
      </c>
      <c r="B10" s="1256"/>
      <c r="C10" s="1256"/>
      <c r="D10" s="1256"/>
      <c r="E10" s="1256"/>
      <c r="F10" s="1256"/>
      <c r="G10" s="1256"/>
      <c r="H10" s="1256"/>
      <c r="I10" s="1257"/>
    </row>
    <row r="11" spans="1:12" s="263" customFormat="1" ht="88.75" customHeight="1" x14ac:dyDescent="0.3">
      <c r="A11" s="1258" t="s">
        <v>559</v>
      </c>
      <c r="B11" s="1259"/>
      <c r="C11" s="1259"/>
      <c r="D11" s="1259"/>
      <c r="E11" s="1259"/>
      <c r="F11" s="1259"/>
      <c r="G11" s="1259"/>
      <c r="H11" s="925"/>
      <c r="I11" s="926"/>
    </row>
    <row r="12" spans="1:12" s="263" customFormat="1" ht="61.25" customHeight="1" x14ac:dyDescent="0.3">
      <c r="A12" s="924"/>
      <c r="B12" s="924"/>
      <c r="C12" s="924"/>
      <c r="D12" s="924"/>
      <c r="E12" s="924"/>
      <c r="F12" s="924"/>
      <c r="G12" s="924"/>
      <c r="H12" s="868"/>
      <c r="I12" s="868"/>
    </row>
    <row r="13" spans="1:12" ht="20.149999999999999" customHeight="1" x14ac:dyDescent="0.3">
      <c r="A13" s="869" t="s">
        <v>388</v>
      </c>
      <c r="B13" s="869" t="s">
        <v>22</v>
      </c>
      <c r="C13" s="869" t="s">
        <v>23</v>
      </c>
      <c r="D13" s="869" t="s">
        <v>24</v>
      </c>
      <c r="E13" s="869" t="s">
        <v>502</v>
      </c>
      <c r="F13" s="869" t="s">
        <v>25</v>
      </c>
      <c r="G13" s="869" t="s">
        <v>26</v>
      </c>
      <c r="H13" s="869" t="s">
        <v>389</v>
      </c>
      <c r="K13" s="336" t="s">
        <v>36</v>
      </c>
      <c r="L13" s="336" t="s">
        <v>390</v>
      </c>
    </row>
    <row r="14" spans="1:12" ht="20.149999999999999" customHeight="1" x14ac:dyDescent="0.3">
      <c r="A14" s="870"/>
      <c r="B14" s="870"/>
      <c r="C14" s="630">
        <v>0</v>
      </c>
      <c r="D14" s="871" t="e">
        <f t="shared" ref="D14:D21" si="0">C14/$C$22</f>
        <v>#DIV/0!</v>
      </c>
      <c r="E14" s="870"/>
      <c r="F14" s="870"/>
      <c r="G14" s="870"/>
      <c r="H14" s="870"/>
      <c r="K14" s="336" t="s">
        <v>392</v>
      </c>
      <c r="L14" s="336" t="s">
        <v>393</v>
      </c>
    </row>
    <row r="15" spans="1:12" ht="20.149999999999999" customHeight="1" x14ac:dyDescent="0.3">
      <c r="A15" s="870"/>
      <c r="B15" s="870"/>
      <c r="C15" s="630">
        <v>0</v>
      </c>
      <c r="D15" s="871" t="e">
        <f t="shared" si="0"/>
        <v>#DIV/0!</v>
      </c>
      <c r="E15" s="870"/>
      <c r="F15" s="870"/>
      <c r="G15" s="870"/>
      <c r="H15" s="870"/>
      <c r="K15" s="336" t="s">
        <v>395</v>
      </c>
      <c r="L15" s="336"/>
    </row>
    <row r="16" spans="1:12" ht="20.149999999999999" customHeight="1" x14ac:dyDescent="0.3">
      <c r="A16" s="870"/>
      <c r="B16" s="870"/>
      <c r="C16" s="630">
        <v>0</v>
      </c>
      <c r="D16" s="871" t="e">
        <f t="shared" si="0"/>
        <v>#DIV/0!</v>
      </c>
      <c r="E16" s="870"/>
      <c r="F16" s="870"/>
      <c r="G16" s="870"/>
      <c r="H16" s="870"/>
    </row>
    <row r="17" spans="1:18" ht="20.149999999999999" customHeight="1" x14ac:dyDescent="0.3">
      <c r="A17" s="870"/>
      <c r="B17" s="870"/>
      <c r="C17" s="630">
        <v>0</v>
      </c>
      <c r="D17" s="871" t="e">
        <f t="shared" si="0"/>
        <v>#DIV/0!</v>
      </c>
      <c r="E17" s="870"/>
      <c r="F17" s="870"/>
      <c r="G17" s="870"/>
      <c r="H17" s="870"/>
    </row>
    <row r="18" spans="1:18" ht="20.149999999999999" customHeight="1" x14ac:dyDescent="0.3">
      <c r="A18" s="870"/>
      <c r="B18" s="870"/>
      <c r="C18" s="630">
        <v>0</v>
      </c>
      <c r="D18" s="871" t="e">
        <f t="shared" si="0"/>
        <v>#DIV/0!</v>
      </c>
      <c r="E18" s="870"/>
      <c r="F18" s="870"/>
      <c r="G18" s="870"/>
      <c r="H18" s="870"/>
      <c r="N18" s="336"/>
      <c r="O18" s="336" t="s">
        <v>394</v>
      </c>
      <c r="P18" s="336"/>
      <c r="Q18" s="336"/>
      <c r="R18" s="336"/>
    </row>
    <row r="19" spans="1:18" ht="20.149999999999999" customHeight="1" x14ac:dyDescent="0.3">
      <c r="A19" s="870"/>
      <c r="B19" s="870"/>
      <c r="C19" s="630">
        <v>0</v>
      </c>
      <c r="D19" s="871" t="e">
        <f t="shared" si="0"/>
        <v>#DIV/0!</v>
      </c>
      <c r="E19" s="870"/>
      <c r="F19" s="870"/>
      <c r="G19" s="870"/>
      <c r="H19" s="870"/>
      <c r="N19" s="336"/>
      <c r="O19" s="336" t="s">
        <v>35</v>
      </c>
      <c r="P19" s="336"/>
      <c r="Q19" s="336"/>
      <c r="R19" s="336"/>
    </row>
    <row r="20" spans="1:18" ht="20.149999999999999" customHeight="1" x14ac:dyDescent="0.3">
      <c r="A20" s="870"/>
      <c r="B20" s="870"/>
      <c r="C20" s="630">
        <v>0</v>
      </c>
      <c r="D20" s="871" t="e">
        <f t="shared" si="0"/>
        <v>#DIV/0!</v>
      </c>
      <c r="E20" s="870"/>
      <c r="F20" s="870"/>
      <c r="G20" s="870"/>
      <c r="H20" s="870"/>
      <c r="N20" s="336"/>
      <c r="O20" s="336"/>
      <c r="P20" s="336"/>
      <c r="Q20" s="336"/>
      <c r="R20" s="336"/>
    </row>
    <row r="21" spans="1:18" ht="20.149999999999999" customHeight="1" x14ac:dyDescent="0.3">
      <c r="A21" s="870" t="s">
        <v>396</v>
      </c>
      <c r="B21" s="876" t="s">
        <v>391</v>
      </c>
      <c r="C21" s="630">
        <v>0</v>
      </c>
      <c r="D21" s="871" t="e">
        <f t="shared" si="0"/>
        <v>#DIV/0!</v>
      </c>
      <c r="E21" s="877" t="s">
        <v>393</v>
      </c>
      <c r="F21" s="870" t="s">
        <v>30</v>
      </c>
      <c r="G21" s="878" t="s">
        <v>395</v>
      </c>
      <c r="H21" s="870"/>
      <c r="N21" s="336"/>
      <c r="O21" s="336"/>
      <c r="P21" s="336"/>
      <c r="Q21" s="336"/>
      <c r="R21" s="336"/>
    </row>
    <row r="22" spans="1:18" ht="20.149999999999999" customHeight="1" x14ac:dyDescent="0.3">
      <c r="A22" s="872" t="s">
        <v>32</v>
      </c>
      <c r="B22" s="872"/>
      <c r="C22" s="873">
        <f>SUM(C14:C21)</f>
        <v>0</v>
      </c>
      <c r="D22" s="874" t="e">
        <f>SUM(D14:D21)</f>
        <v>#DIV/0!</v>
      </c>
      <c r="E22" s="875"/>
      <c r="F22" s="872"/>
      <c r="G22" s="875"/>
      <c r="H22" s="872"/>
    </row>
  </sheetData>
  <mergeCells count="2">
    <mergeCell ref="A10:I10"/>
    <mergeCell ref="A11:G11"/>
  </mergeCells>
  <dataValidations count="5">
    <dataValidation type="list" allowBlank="1" showInputMessage="1" showErrorMessage="1" sqref="F13" xr:uid="{CADBB5E8-5C6B-4454-9E33-B6A9A8CE013E}">
      <formula1>#REF!</formula1>
    </dataValidation>
    <dataValidation type="list" allowBlank="1" showInputMessage="1" showErrorMessage="1" sqref="E22" xr:uid="{92A5719D-0700-44BC-B79A-3FDE13A7BC5E}">
      <formula1>$P$19:$P$19</formula1>
    </dataValidation>
    <dataValidation type="list" allowBlank="1" showInputMessage="1" showErrorMessage="1" sqref="G14:G21" xr:uid="{D5C2D033-4428-4E3B-8410-D6F2D2037734}">
      <formula1>$K$14:$K$15</formula1>
    </dataValidation>
    <dataValidation type="list" allowBlank="1" showInputMessage="1" showErrorMessage="1" sqref="E14:E21" xr:uid="{514A6BC9-F482-423E-8FE8-25CD815D75C4}">
      <formula1>$L$13:$L$14</formula1>
    </dataValidation>
    <dataValidation type="list" allowBlank="1" showInputMessage="1" showErrorMessage="1" sqref="F14:F21" xr:uid="{69F073A6-EDFD-4931-A3A5-9980059F9801}">
      <formula1>$O$18:$O$19</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D8DEF-E14C-4EA2-97F5-78C4B091EBA8}">
  <sheetPr>
    <tabColor theme="3" tint="0.79998168889431442"/>
  </sheetPr>
  <dimension ref="A1:S43"/>
  <sheetViews>
    <sheetView showGridLines="0" topLeftCell="A24" workbookViewId="0">
      <selection activeCell="B9" sqref="B9"/>
    </sheetView>
  </sheetViews>
  <sheetFormatPr baseColWidth="10" defaultRowHeight="14.5" x14ac:dyDescent="0.35"/>
  <cols>
    <col min="1" max="1" width="61.6328125" customWidth="1"/>
    <col min="2" max="2" width="17.1796875" customWidth="1"/>
  </cols>
  <sheetData>
    <row r="1" spans="1:19" s="263" customFormat="1" ht="14" x14ac:dyDescent="0.3"/>
    <row r="2" spans="1:19" s="263" customFormat="1" ht="120.75" customHeight="1" x14ac:dyDescent="0.3">
      <c r="A2" s="908" t="s">
        <v>548</v>
      </c>
      <c r="C2" s="286"/>
      <c r="D2" s="286"/>
      <c r="E2" s="286"/>
      <c r="F2" s="286"/>
      <c r="G2" s="286"/>
      <c r="H2" s="286"/>
      <c r="I2" s="286"/>
      <c r="J2" s="286"/>
      <c r="K2" s="286"/>
      <c r="L2" s="286"/>
      <c r="M2" s="286"/>
    </row>
    <row r="3" spans="1:19" s="263" customFormat="1" ht="14" x14ac:dyDescent="0.3">
      <c r="L3" s="285" t="s">
        <v>122</v>
      </c>
    </row>
    <row r="4" spans="1:19" s="263" customFormat="1" ht="15" customHeight="1" x14ac:dyDescent="0.3">
      <c r="C4" s="927"/>
      <c r="D4" s="929"/>
      <c r="E4" s="929"/>
      <c r="F4" s="929"/>
      <c r="G4" s="929"/>
      <c r="H4" s="929"/>
      <c r="I4" s="929"/>
      <c r="J4" s="929"/>
      <c r="K4" s="764"/>
      <c r="L4" s="764"/>
      <c r="M4" s="764"/>
      <c r="N4" s="764"/>
      <c r="O4" s="287" t="s">
        <v>366</v>
      </c>
      <c r="P4" s="287"/>
      <c r="Q4" s="284" t="s">
        <v>370</v>
      </c>
      <c r="R4" s="284"/>
      <c r="S4" s="284"/>
    </row>
    <row r="5" spans="1:19" s="263" customFormat="1" ht="15" customHeight="1" x14ac:dyDescent="0.3">
      <c r="A5" s="883" t="s">
        <v>503</v>
      </c>
      <c r="B5" s="884"/>
      <c r="C5" s="927"/>
      <c r="D5" s="929"/>
      <c r="E5" s="929"/>
      <c r="F5" s="929"/>
      <c r="G5" s="929"/>
      <c r="H5" s="929"/>
      <c r="I5" s="929"/>
      <c r="J5" s="929"/>
      <c r="K5" s="764"/>
      <c r="L5" s="764"/>
      <c r="M5" s="764"/>
      <c r="N5" s="764"/>
      <c r="O5" s="287" t="s">
        <v>367</v>
      </c>
      <c r="P5" s="287"/>
      <c r="Q5" s="284"/>
      <c r="R5" s="284"/>
      <c r="S5" s="284"/>
    </row>
    <row r="6" spans="1:19" s="263" customFormat="1" ht="15" customHeight="1" x14ac:dyDescent="0.3">
      <c r="A6" s="879" t="s">
        <v>539</v>
      </c>
      <c r="B6" s="1055">
        <f>'FICHE 1 - Fiche d''identité'!B9</f>
        <v>0</v>
      </c>
      <c r="C6" s="927"/>
      <c r="D6" s="929"/>
      <c r="E6" s="929"/>
      <c r="F6" s="929"/>
      <c r="G6" s="929"/>
      <c r="H6" s="929"/>
      <c r="I6" s="929"/>
      <c r="J6" s="929"/>
      <c r="K6" s="764"/>
      <c r="L6" s="764"/>
      <c r="M6" s="764"/>
      <c r="N6" s="764"/>
      <c r="P6" s="287"/>
      <c r="Q6" s="284" t="s">
        <v>368</v>
      </c>
      <c r="R6" s="290">
        <v>0.5</v>
      </c>
      <c r="S6" s="284"/>
    </row>
    <row r="7" spans="1:19" s="263" customFormat="1" ht="14.4" customHeight="1" x14ac:dyDescent="0.3">
      <c r="A7" s="881" t="s">
        <v>442</v>
      </c>
      <c r="B7" s="880"/>
      <c r="C7" s="1260" t="s">
        <v>560</v>
      </c>
      <c r="D7" s="1261"/>
      <c r="E7" s="1261"/>
      <c r="F7" s="1261"/>
      <c r="G7" s="1261"/>
      <c r="H7" s="1261"/>
      <c r="I7" s="1261"/>
      <c r="J7" s="1261"/>
      <c r="K7" s="1261"/>
      <c r="L7" s="1262"/>
      <c r="M7" s="764"/>
      <c r="N7" s="764"/>
      <c r="P7" s="287"/>
      <c r="Q7" s="291" t="s">
        <v>369</v>
      </c>
      <c r="R7" s="292">
        <v>0.75</v>
      </c>
      <c r="S7" s="285"/>
    </row>
    <row r="8" spans="1:19" s="263" customFormat="1" ht="27.65" customHeight="1" x14ac:dyDescent="0.3">
      <c r="A8" s="882" t="s">
        <v>371</v>
      </c>
      <c r="B8" s="880"/>
      <c r="C8" s="1263"/>
      <c r="D8" s="1264"/>
      <c r="E8" s="1264"/>
      <c r="F8" s="1264"/>
      <c r="G8" s="1264"/>
      <c r="H8" s="1264"/>
      <c r="I8" s="1264"/>
      <c r="J8" s="1264"/>
      <c r="K8" s="1264"/>
      <c r="L8" s="1265"/>
      <c r="M8" s="764"/>
      <c r="N8" s="764"/>
      <c r="O8" s="287"/>
      <c r="P8" s="287"/>
      <c r="Q8" s="284" t="s">
        <v>171</v>
      </c>
      <c r="R8" s="284"/>
    </row>
    <row r="9" spans="1:19" s="263" customFormat="1" ht="14" x14ac:dyDescent="0.3">
      <c r="A9" s="882" t="s">
        <v>504</v>
      </c>
      <c r="B9" s="1148">
        <f>'FICHE 3-Plan de financement'!C21</f>
        <v>0</v>
      </c>
      <c r="C9" s="1266"/>
      <c r="D9" s="1267"/>
      <c r="E9" s="1267"/>
      <c r="F9" s="1267"/>
      <c r="G9" s="1267"/>
      <c r="H9" s="1267"/>
      <c r="I9" s="1267"/>
      <c r="J9" s="1267"/>
      <c r="K9" s="1267"/>
      <c r="L9" s="1268"/>
      <c r="M9" s="764"/>
      <c r="N9" s="764"/>
      <c r="O9" s="287"/>
      <c r="P9" s="287"/>
      <c r="Q9" s="284" t="s">
        <v>173</v>
      </c>
      <c r="R9" s="284"/>
    </row>
    <row r="10" spans="1:19" s="263" customFormat="1" ht="14" x14ac:dyDescent="0.3">
      <c r="A10" s="766"/>
      <c r="C10" s="927"/>
      <c r="D10" s="929"/>
      <c r="E10" s="929"/>
      <c r="F10" s="929"/>
      <c r="G10" s="929"/>
      <c r="H10" s="929"/>
      <c r="I10" s="929"/>
      <c r="J10" s="929"/>
      <c r="K10" s="764"/>
      <c r="L10" s="764"/>
      <c r="M10" s="764"/>
      <c r="N10" s="764"/>
      <c r="O10" s="287"/>
      <c r="P10" s="287"/>
      <c r="Q10" s="284"/>
      <c r="R10" s="284"/>
    </row>
    <row r="11" spans="1:19" s="263" customFormat="1" ht="14" x14ac:dyDescent="0.3">
      <c r="A11" s="887" t="s">
        <v>505</v>
      </c>
      <c r="B11" s="884"/>
      <c r="C11" s="927"/>
      <c r="D11" s="929"/>
      <c r="E11" s="929"/>
      <c r="F11" s="929"/>
      <c r="G11" s="929"/>
      <c r="H11" s="929"/>
      <c r="I11" s="929"/>
      <c r="J11" s="929"/>
      <c r="K11" s="764"/>
      <c r="L11" s="764"/>
      <c r="M11" s="764"/>
      <c r="N11" s="764"/>
      <c r="O11" s="287"/>
      <c r="P11" s="287"/>
      <c r="Q11" s="284"/>
      <c r="R11" s="284"/>
    </row>
    <row r="12" spans="1:19" s="263" customFormat="1" ht="14" x14ac:dyDescent="0.3">
      <c r="A12" s="885" t="s">
        <v>540</v>
      </c>
      <c r="B12" s="1056">
        <f>'FICHE 2-Budget'!K169</f>
        <v>0</v>
      </c>
      <c r="C12" s="928"/>
      <c r="D12" s="929"/>
      <c r="E12" s="929"/>
      <c r="F12" s="929"/>
      <c r="G12" s="929"/>
      <c r="H12" s="929"/>
      <c r="I12" s="929"/>
      <c r="J12" s="929"/>
      <c r="K12" s="764"/>
      <c r="L12" s="764"/>
      <c r="M12" s="764"/>
      <c r="N12" s="764"/>
      <c r="P12" s="284"/>
      <c r="Q12" s="284"/>
      <c r="R12" s="284"/>
    </row>
    <row r="13" spans="1:19" s="263" customFormat="1" ht="14" x14ac:dyDescent="0.3">
      <c r="A13" s="881" t="s">
        <v>541</v>
      </c>
      <c r="B13" s="1056">
        <f>'FICHE 2-Budget'!K296</f>
        <v>0</v>
      </c>
      <c r="D13" s="763"/>
      <c r="E13" s="763"/>
      <c r="F13" s="763"/>
      <c r="G13" s="763"/>
      <c r="H13" s="763"/>
      <c r="I13" s="763"/>
      <c r="J13" s="763"/>
      <c r="K13" s="763"/>
      <c r="L13" s="763"/>
      <c r="M13" s="763"/>
      <c r="N13" s="763"/>
      <c r="P13" s="284"/>
      <c r="Q13" s="284"/>
      <c r="R13" s="284"/>
    </row>
    <row r="14" spans="1:19" s="263" customFormat="1" ht="15" customHeight="1" x14ac:dyDescent="0.3">
      <c r="A14" s="885" t="s">
        <v>543</v>
      </c>
      <c r="B14" s="1056">
        <f>'FICHE 2-Budget'!K299</f>
        <v>0</v>
      </c>
      <c r="D14" s="763"/>
      <c r="E14" s="764"/>
      <c r="F14" s="764"/>
      <c r="G14" s="764"/>
      <c r="H14" s="764"/>
      <c r="I14" s="764"/>
      <c r="J14" s="764"/>
      <c r="K14" s="764"/>
      <c r="L14" s="764"/>
      <c r="M14" s="764"/>
      <c r="N14" s="763"/>
      <c r="P14" s="284"/>
      <c r="Q14" s="284"/>
      <c r="R14" s="284"/>
    </row>
    <row r="15" spans="1:19" s="263" customFormat="1" ht="34" customHeight="1" x14ac:dyDescent="0.3">
      <c r="A15" s="881" t="s">
        <v>542</v>
      </c>
      <c r="B15" s="1012">
        <v>0</v>
      </c>
      <c r="D15" s="763"/>
      <c r="E15" s="764"/>
      <c r="F15" s="764"/>
      <c r="G15" s="764"/>
      <c r="H15" s="764"/>
      <c r="I15" s="764"/>
      <c r="J15" s="764"/>
      <c r="K15" s="764"/>
      <c r="L15" s="764"/>
      <c r="M15" s="764"/>
      <c r="N15" s="763"/>
      <c r="P15" s="284"/>
      <c r="Q15" s="284"/>
      <c r="R15" s="284"/>
    </row>
    <row r="16" spans="1:19" s="263" customFormat="1" ht="14" x14ac:dyDescent="0.3">
      <c r="A16" s="881" t="s">
        <v>614</v>
      </c>
      <c r="B16" s="1056">
        <f>IF(B7="O4",B14+B15,B14)</f>
        <v>0</v>
      </c>
      <c r="D16" s="763"/>
      <c r="E16" s="764"/>
      <c r="F16" s="764"/>
      <c r="G16" s="764"/>
      <c r="H16" s="764"/>
      <c r="I16" s="764"/>
      <c r="J16" s="764"/>
      <c r="K16" s="764"/>
      <c r="L16" s="764"/>
      <c r="M16" s="764"/>
      <c r="N16" s="763"/>
      <c r="P16" s="284"/>
      <c r="Q16" s="284"/>
      <c r="R16" s="284"/>
    </row>
    <row r="17" spans="1:14" s="263" customFormat="1" ht="14" x14ac:dyDescent="0.3">
      <c r="A17" s="276"/>
      <c r="B17" s="353"/>
      <c r="D17" s="764"/>
      <c r="E17" s="764"/>
      <c r="F17" s="764"/>
      <c r="G17" s="764"/>
      <c r="H17" s="764"/>
      <c r="I17" s="764"/>
      <c r="J17" s="764"/>
      <c r="K17" s="764"/>
      <c r="L17" s="764"/>
      <c r="M17" s="764"/>
      <c r="N17" s="763"/>
    </row>
    <row r="18" spans="1:14" s="263" customFormat="1" ht="40.75" customHeight="1" x14ac:dyDescent="0.3">
      <c r="A18" s="887" t="s">
        <v>538</v>
      </c>
      <c r="B18" s="889"/>
      <c r="C18" s="1269" t="s">
        <v>561</v>
      </c>
      <c r="D18" s="1270"/>
      <c r="E18" s="1270"/>
      <c r="F18" s="1270"/>
      <c r="G18" s="1270"/>
      <c r="H18" s="1270"/>
      <c r="I18" s="1270"/>
      <c r="J18" s="1271"/>
      <c r="K18" s="764"/>
      <c r="L18" s="764"/>
      <c r="M18" s="764"/>
      <c r="N18" s="763"/>
    </row>
    <row r="19" spans="1:14" s="263" customFormat="1" ht="14.4" customHeight="1" x14ac:dyDescent="0.3">
      <c r="A19" s="879" t="s">
        <v>506</v>
      </c>
      <c r="B19" s="912">
        <f>'FICHE 3-Plan de financement'!C22</f>
        <v>0</v>
      </c>
      <c r="C19" s="1272"/>
      <c r="D19" s="1273"/>
      <c r="E19" s="1273"/>
      <c r="F19" s="1273"/>
      <c r="G19" s="1273"/>
      <c r="H19" s="1273"/>
      <c r="I19" s="1273"/>
      <c r="J19" s="1274"/>
      <c r="K19" s="764"/>
      <c r="L19" s="764"/>
      <c r="M19" s="764"/>
      <c r="N19" s="763"/>
    </row>
    <row r="20" spans="1:14" s="263" customFormat="1" ht="13.75" customHeight="1" x14ac:dyDescent="0.3">
      <c r="A20" s="879" t="s">
        <v>536</v>
      </c>
      <c r="B20" s="912">
        <f>SUMIF('FICHE 3-Plan de financement'!F14:F21,"Acquis",'FICHE 3-Plan de financement'!C14:C21)</f>
        <v>0</v>
      </c>
      <c r="C20" s="1272"/>
      <c r="D20" s="1273"/>
      <c r="E20" s="1273"/>
      <c r="F20" s="1273"/>
      <c r="G20" s="1273"/>
      <c r="H20" s="1273"/>
      <c r="I20" s="1273"/>
      <c r="J20" s="1274"/>
      <c r="K20" s="764"/>
      <c r="L20" s="764"/>
      <c r="M20" s="764"/>
      <c r="N20" s="763"/>
    </row>
    <row r="21" spans="1:14" s="263" customFormat="1" ht="13.75" customHeight="1" x14ac:dyDescent="0.3">
      <c r="A21" s="879" t="s">
        <v>507</v>
      </c>
      <c r="B21" s="913" t="e">
        <f>B20/B19</f>
        <v>#DIV/0!</v>
      </c>
      <c r="C21" s="1272"/>
      <c r="D21" s="1273"/>
      <c r="E21" s="1273"/>
      <c r="F21" s="1273"/>
      <c r="G21" s="1273"/>
      <c r="H21" s="1273"/>
      <c r="I21" s="1273"/>
      <c r="J21" s="1274"/>
      <c r="K21" s="764"/>
      <c r="L21" s="764"/>
      <c r="M21" s="764"/>
      <c r="N21" s="763"/>
    </row>
    <row r="22" spans="1:14" s="263" customFormat="1" ht="13.75" customHeight="1" x14ac:dyDescent="0.3">
      <c r="A22" s="879" t="s">
        <v>537</v>
      </c>
      <c r="B22" s="930" t="e">
        <f>IF(B21&gt;=30%, "Eligible", "Non-éligible")</f>
        <v>#DIV/0!</v>
      </c>
      <c r="C22" s="1275"/>
      <c r="D22" s="1276"/>
      <c r="E22" s="1276"/>
      <c r="F22" s="1276"/>
      <c r="G22" s="1276"/>
      <c r="H22" s="1276"/>
      <c r="I22" s="1276"/>
      <c r="J22" s="1277"/>
      <c r="K22" s="764"/>
      <c r="L22" s="764"/>
      <c r="M22" s="764"/>
      <c r="N22" s="763"/>
    </row>
    <row r="23" spans="1:14" s="263" customFormat="1" x14ac:dyDescent="0.3">
      <c r="A23" s="276"/>
      <c r="B23" s="353"/>
      <c r="C23" s="1281"/>
      <c r="D23" s="1281"/>
      <c r="E23" s="1281"/>
      <c r="F23" s="1281"/>
      <c r="G23" s="1281"/>
      <c r="H23" s="1281"/>
      <c r="I23" s="1281"/>
      <c r="J23" s="1281"/>
      <c r="K23" s="1281"/>
      <c r="L23" s="1281"/>
      <c r="M23" s="1281"/>
      <c r="N23" s="763"/>
    </row>
    <row r="24" spans="1:14" s="263" customFormat="1" ht="14" x14ac:dyDescent="0.3">
      <c r="A24" s="276"/>
      <c r="B24" s="353"/>
      <c r="D24" s="764"/>
      <c r="E24" s="764"/>
      <c r="F24" s="764"/>
      <c r="G24" s="764"/>
      <c r="H24" s="764"/>
      <c r="I24" s="764"/>
      <c r="J24" s="764"/>
      <c r="K24" s="764"/>
      <c r="L24" s="764"/>
      <c r="M24" s="764"/>
      <c r="N24" s="763"/>
    </row>
    <row r="25" spans="1:14" s="263" customFormat="1" ht="14" x14ac:dyDescent="0.3">
      <c r="A25" s="883" t="s">
        <v>508</v>
      </c>
      <c r="B25" s="889"/>
      <c r="C25" s="931" t="s">
        <v>562</v>
      </c>
      <c r="D25" s="932"/>
      <c r="E25" s="932"/>
      <c r="F25" s="764"/>
      <c r="G25" s="764"/>
      <c r="H25" s="764"/>
      <c r="I25" s="764"/>
      <c r="J25" s="764"/>
      <c r="K25" s="764"/>
      <c r="L25" s="764"/>
      <c r="M25" s="764"/>
      <c r="N25" s="763"/>
    </row>
    <row r="26" spans="1:14" s="263" customFormat="1" ht="14.15" customHeight="1" x14ac:dyDescent="0.3">
      <c r="A26" s="885" t="s">
        <v>544</v>
      </c>
      <c r="B26" s="880" t="s">
        <v>173</v>
      </c>
      <c r="D26" s="764"/>
      <c r="E26" s="764"/>
      <c r="F26" s="764"/>
      <c r="G26" s="764"/>
      <c r="H26" s="764"/>
      <c r="I26" s="764"/>
      <c r="J26" s="764"/>
      <c r="K26" s="764"/>
      <c r="L26" s="764"/>
      <c r="M26" s="764"/>
      <c r="N26" s="763"/>
    </row>
    <row r="27" spans="1:14" s="263" customFormat="1" ht="14" x14ac:dyDescent="0.3">
      <c r="A27" s="888" t="s">
        <v>546</v>
      </c>
      <c r="B27" s="910">
        <f>SUMIF('FICHE 3-Plan de financement'!E14:E21,"Public",'FICHE 3-Plan de financement'!C14:C21)</f>
        <v>0</v>
      </c>
      <c r="D27" s="764"/>
      <c r="E27" s="764"/>
      <c r="F27" s="764"/>
      <c r="G27" s="764"/>
      <c r="H27" s="764"/>
      <c r="I27" s="764"/>
      <c r="J27" s="764"/>
      <c r="K27" s="764"/>
      <c r="L27" s="764"/>
      <c r="M27" s="764"/>
      <c r="N27" s="764"/>
    </row>
    <row r="28" spans="1:14" s="284" customFormat="1" ht="14" x14ac:dyDescent="0.3">
      <c r="A28" s="888" t="s">
        <v>547</v>
      </c>
      <c r="B28" s="911" t="e">
        <f>B27/B19</f>
        <v>#DIV/0!</v>
      </c>
      <c r="C28" s="765"/>
      <c r="D28" s="764"/>
      <c r="E28" s="764"/>
      <c r="F28" s="764"/>
      <c r="G28" s="764"/>
      <c r="H28" s="764"/>
      <c r="I28" s="764"/>
      <c r="J28" s="764"/>
      <c r="K28" s="764"/>
      <c r="L28" s="764"/>
      <c r="M28" s="764"/>
      <c r="N28" s="764"/>
    </row>
    <row r="29" spans="1:14" s="284" customFormat="1" ht="14" x14ac:dyDescent="0.3">
      <c r="A29" s="888" t="s">
        <v>545</v>
      </c>
      <c r="B29" s="946" t="e">
        <f>IF(OR(AND(B26="OUI", B28&lt;=70%), AND(B26="NON", B28&lt;=50%)), "Eligible", "Non-éligible")</f>
        <v>#DIV/0!</v>
      </c>
      <c r="C29" s="765"/>
      <c r="D29" s="764"/>
      <c r="E29" s="764"/>
      <c r="F29" s="764"/>
      <c r="G29" s="764"/>
      <c r="H29" s="764"/>
      <c r="I29" s="764"/>
      <c r="J29" s="764"/>
      <c r="K29" s="764"/>
      <c r="L29" s="764"/>
      <c r="M29" s="764"/>
      <c r="N29" s="764"/>
    </row>
    <row r="30" spans="1:14" s="284" customFormat="1" ht="14" x14ac:dyDescent="0.3">
      <c r="A30" s="294"/>
      <c r="B30" s="890"/>
      <c r="C30" s="765"/>
      <c r="D30" s="764"/>
      <c r="E30" s="764"/>
      <c r="F30" s="764"/>
      <c r="G30" s="764"/>
      <c r="H30" s="764"/>
      <c r="I30" s="764"/>
      <c r="J30" s="764"/>
      <c r="K30" s="764"/>
      <c r="L30" s="764"/>
      <c r="M30" s="764"/>
      <c r="N30" s="764"/>
    </row>
    <row r="31" spans="1:14" s="284" customFormat="1" ht="14" x14ac:dyDescent="0.3">
      <c r="A31" s="893" t="s">
        <v>509</v>
      </c>
      <c r="B31" s="894"/>
      <c r="C31" s="765"/>
      <c r="D31" s="764"/>
      <c r="E31" s="764"/>
      <c r="F31" s="764"/>
      <c r="G31" s="764"/>
      <c r="H31" s="764"/>
      <c r="I31" s="764"/>
      <c r="J31" s="764"/>
      <c r="K31" s="764"/>
      <c r="L31" s="764"/>
      <c r="M31" s="764"/>
      <c r="N31" s="764"/>
    </row>
    <row r="32" spans="1:14" s="284" customFormat="1" ht="15" customHeight="1" x14ac:dyDescent="0.3">
      <c r="A32" s="879" t="s">
        <v>372</v>
      </c>
      <c r="B32" s="880"/>
      <c r="D32" s="764"/>
      <c r="E32" s="764"/>
      <c r="F32" s="764"/>
      <c r="G32" s="764"/>
      <c r="H32" s="764"/>
      <c r="I32" s="764"/>
      <c r="J32" s="764"/>
      <c r="K32" s="764"/>
      <c r="L32" s="764"/>
      <c r="M32" s="764"/>
      <c r="N32" s="764"/>
    </row>
    <row r="33" spans="1:14" s="284" customFormat="1" ht="14" x14ac:dyDescent="0.3">
      <c r="A33" s="879" t="s">
        <v>165</v>
      </c>
      <c r="B33" s="891"/>
      <c r="D33" s="764"/>
      <c r="E33" s="764"/>
      <c r="F33" s="764"/>
      <c r="G33" s="764"/>
      <c r="H33" s="764"/>
      <c r="I33" s="764"/>
      <c r="J33" s="764"/>
      <c r="K33" s="764"/>
      <c r="L33" s="764"/>
      <c r="M33" s="764"/>
      <c r="N33" s="764"/>
    </row>
    <row r="34" spans="1:14" s="284" customFormat="1" ht="14.15" customHeight="1" x14ac:dyDescent="0.3">
      <c r="A34" s="892" t="s">
        <v>373</v>
      </c>
      <c r="B34" s="891"/>
      <c r="D34" s="291"/>
      <c r="E34" s="293"/>
      <c r="F34" s="293"/>
      <c r="G34" s="293"/>
      <c r="H34" s="293"/>
      <c r="I34" s="293"/>
      <c r="J34" s="293"/>
      <c r="K34" s="293"/>
      <c r="L34" s="293"/>
      <c r="M34" s="293"/>
    </row>
    <row r="35" spans="1:14" s="284" customFormat="1" ht="14.15" customHeight="1" x14ac:dyDescent="0.3">
      <c r="A35" s="892" t="s">
        <v>374</v>
      </c>
      <c r="B35" s="891"/>
      <c r="D35" s="291"/>
      <c r="E35" s="293"/>
      <c r="F35" s="293"/>
      <c r="G35" s="293"/>
      <c r="H35" s="293"/>
      <c r="I35" s="293"/>
      <c r="J35" s="293"/>
      <c r="K35" s="293"/>
      <c r="L35" s="293"/>
      <c r="M35" s="293"/>
    </row>
    <row r="36" spans="1:14" s="284" customFormat="1" ht="14.15" customHeight="1" x14ac:dyDescent="0.3">
      <c r="A36" s="892" t="s">
        <v>375</v>
      </c>
      <c r="B36" s="891"/>
      <c r="D36" s="291"/>
      <c r="E36" s="293"/>
      <c r="F36" s="293"/>
      <c r="G36" s="293"/>
      <c r="H36" s="293"/>
      <c r="I36" s="293"/>
      <c r="J36" s="293"/>
      <c r="K36" s="293"/>
      <c r="L36" s="293"/>
      <c r="M36" s="293"/>
    </row>
    <row r="37" spans="1:14" s="263" customFormat="1" ht="14.15" customHeight="1" x14ac:dyDescent="0.3">
      <c r="A37" s="879" t="s">
        <v>376</v>
      </c>
      <c r="B37" s="880"/>
      <c r="D37" s="1278"/>
      <c r="E37" s="1278"/>
      <c r="F37" s="1278"/>
      <c r="G37" s="1278"/>
      <c r="H37" s="1278"/>
      <c r="I37" s="1278"/>
      <c r="J37" s="1278"/>
      <c r="K37" s="1278"/>
      <c r="L37" s="1278"/>
      <c r="M37" s="1278"/>
      <c r="N37" s="1278"/>
    </row>
    <row r="38" spans="1:14" s="263" customFormat="1" ht="13.4" customHeight="1" x14ac:dyDescent="0.3">
      <c r="A38" s="276"/>
      <c r="D38" s="1278"/>
      <c r="E38" s="1278"/>
      <c r="F38" s="1278"/>
      <c r="G38" s="1278"/>
      <c r="H38" s="1278"/>
      <c r="I38" s="1278"/>
      <c r="J38" s="1278"/>
      <c r="K38" s="1278"/>
      <c r="L38" s="1278"/>
      <c r="M38" s="1278"/>
      <c r="N38" s="1278"/>
    </row>
    <row r="39" spans="1:14" s="263" customFormat="1" ht="54.65" customHeight="1" x14ac:dyDescent="0.3">
      <c r="A39" s="879" t="s">
        <v>168</v>
      </c>
      <c r="B39" s="1279"/>
      <c r="C39" s="1280"/>
      <c r="D39" s="1278"/>
      <c r="E39" s="1278"/>
      <c r="F39" s="1278"/>
      <c r="G39" s="1278"/>
      <c r="H39" s="1278"/>
      <c r="I39" s="1278"/>
      <c r="J39" s="1278"/>
      <c r="K39" s="1278"/>
      <c r="L39" s="1278"/>
      <c r="M39" s="1278"/>
      <c r="N39" s="1278"/>
    </row>
    <row r="40" spans="1:14" s="263" customFormat="1" ht="12.75" customHeight="1" x14ac:dyDescent="0.3">
      <c r="B40" s="358"/>
      <c r="C40" s="358"/>
      <c r="D40" s="1278"/>
      <c r="E40" s="1278"/>
      <c r="F40" s="1278"/>
      <c r="G40" s="1278"/>
      <c r="H40" s="1278"/>
      <c r="I40" s="1278"/>
      <c r="J40" s="1278"/>
      <c r="K40" s="1278"/>
      <c r="L40" s="1278"/>
      <c r="M40" s="1278"/>
      <c r="N40" s="1278"/>
    </row>
    <row r="41" spans="1:14" s="263" customFormat="1" ht="14.15" customHeight="1" x14ac:dyDescent="0.3">
      <c r="B41" s="358"/>
      <c r="C41" s="358"/>
      <c r="D41" s="1278"/>
      <c r="E41" s="1278"/>
      <c r="F41" s="1278"/>
      <c r="G41" s="1278"/>
      <c r="H41" s="1278"/>
      <c r="I41" s="1278"/>
      <c r="J41" s="1278"/>
      <c r="K41" s="1278"/>
      <c r="L41" s="1278"/>
      <c r="M41" s="1278"/>
      <c r="N41" s="1278"/>
    </row>
    <row r="42" spans="1:14" s="263" customFormat="1" ht="14.15" customHeight="1" x14ac:dyDescent="0.3">
      <c r="A42" s="293"/>
      <c r="B42" s="358"/>
      <c r="C42" s="358"/>
      <c r="D42" s="1278"/>
      <c r="E42" s="1278"/>
      <c r="F42" s="1278"/>
      <c r="G42" s="1278"/>
      <c r="H42" s="1278"/>
      <c r="I42" s="1278"/>
      <c r="J42" s="1278"/>
      <c r="K42" s="1278"/>
      <c r="L42" s="1278"/>
      <c r="M42" s="1278"/>
      <c r="N42" s="1278"/>
    </row>
    <row r="43" spans="1:14" s="263" customFormat="1" ht="14" x14ac:dyDescent="0.3">
      <c r="B43" s="358"/>
      <c r="C43" s="358"/>
    </row>
  </sheetData>
  <mergeCells count="5">
    <mergeCell ref="C7:L9"/>
    <mergeCell ref="C18:J22"/>
    <mergeCell ref="D37:N42"/>
    <mergeCell ref="B39:C39"/>
    <mergeCell ref="C23:M23"/>
  </mergeCells>
  <conditionalFormatting sqref="B22">
    <cfRule type="containsText" dxfId="11" priority="5" operator="containsText" text="Eligible">
      <formula>NOT(ISERROR(SEARCH("Eligible",B22)))</formula>
    </cfRule>
    <cfRule type="containsText" dxfId="10" priority="6" operator="containsText" text="Non-éligible">
      <formula>NOT(ISERROR(SEARCH("Non-éligible",B22)))</formula>
    </cfRule>
  </conditionalFormatting>
  <conditionalFormatting sqref="B29">
    <cfRule type="cellIs" dxfId="9" priority="1" operator="equal">
      <formula>"Non-éligible"</formula>
    </cfRule>
    <cfRule type="cellIs" dxfId="8" priority="2" operator="equal">
      <formula>"Eligible"</formula>
    </cfRule>
  </conditionalFormatting>
  <conditionalFormatting sqref="C12">
    <cfRule type="notContainsText" dxfId="7" priority="7" operator="notContains" text="OK">
      <formula>ISERROR(SEARCH("OK",C12))</formula>
    </cfRule>
    <cfRule type="cellIs" dxfId="6" priority="13" operator="equal">
      <formula>"OK"</formula>
    </cfRule>
    <cfRule type="cellIs" dxfId="5" priority="14" operator="equal">
      <formula>"NOK"</formula>
    </cfRule>
    <cfRule type="containsText" dxfId="4" priority="15" operator="containsText" text="OK">
      <formula>NOT(ISERROR(SEARCH("OK",C12)))</formula>
    </cfRule>
    <cfRule type="containsText" dxfId="3" priority="16" operator="containsText" text="NOK">
      <formula>NOT(ISERROR(SEARCH("NOK",C12)))</formula>
    </cfRule>
  </conditionalFormatting>
  <conditionalFormatting sqref="C28:C31">
    <cfRule type="cellIs" dxfId="2" priority="8" operator="notEqual">
      <formula>"OK"</formula>
    </cfRule>
    <cfRule type="cellIs" dxfId="1" priority="17" operator="equal">
      <formula>"NOK"</formula>
    </cfRule>
    <cfRule type="cellIs" dxfId="0" priority="18" operator="equal">
      <formula>"OK"</formula>
    </cfRule>
  </conditionalFormatting>
  <dataValidations count="2">
    <dataValidation type="list" allowBlank="1" showInputMessage="1" showErrorMessage="1" sqref="B26" xr:uid="{6569766B-A678-484F-8127-7AEED6CCA612}">
      <formula1>$Q$8:$Q$9</formula1>
    </dataValidation>
    <dataValidation type="list" allowBlank="1" showInputMessage="1" showErrorMessage="1" sqref="B7" xr:uid="{15DE5F83-7AC9-4068-BD22-37077D677374}">
      <formula1>$O$4:$O$5</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D59E8192-058D-4CCB-BC2F-1E0FC0CFD8FE}">
          <x14:formula1>
            <xm:f>'FICHE 1 - Fiche d''identité'!$M$12:$M$13</xm:f>
          </x14:formula1>
          <xm:sqref>B37 B8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21604-02F0-40F1-9F59-2A05622EA0F7}">
  <sheetPr codeName="Feuil6">
    <tabColor theme="3" tint="0.79998168889431442"/>
  </sheetPr>
  <dimension ref="A1:X40"/>
  <sheetViews>
    <sheetView showGridLines="0" tabSelected="1" topLeftCell="A13" zoomScale="85" zoomScaleNormal="85" workbookViewId="0">
      <selection activeCell="C25" sqref="C25"/>
    </sheetView>
  </sheetViews>
  <sheetFormatPr baseColWidth="10" defaultColWidth="11.453125" defaultRowHeight="14" x14ac:dyDescent="0.3"/>
  <cols>
    <col min="1" max="1" width="73.54296875" style="263" customWidth="1"/>
    <col min="2" max="2" width="50.81640625" style="263" customWidth="1"/>
    <col min="3" max="3" width="46" style="263" bestFit="1" customWidth="1"/>
    <col min="4" max="4" width="42.1796875" style="263" bestFit="1" customWidth="1"/>
    <col min="5" max="5" width="38.453125" style="263" bestFit="1" customWidth="1"/>
    <col min="6" max="6" width="31.453125" style="263" customWidth="1"/>
    <col min="7" max="7" width="16.81640625" style="263" bestFit="1" customWidth="1"/>
    <col min="8" max="8" width="16.1796875" style="263" bestFit="1" customWidth="1"/>
    <col min="9" max="9" width="14.81640625" style="263" bestFit="1" customWidth="1"/>
    <col min="10" max="10" width="17.1796875" style="263" bestFit="1" customWidth="1"/>
    <col min="11" max="11" width="18.453125" style="263" bestFit="1" customWidth="1"/>
    <col min="12" max="12" width="26.81640625" style="263" customWidth="1"/>
    <col min="13" max="13" width="15.453125" style="263" bestFit="1" customWidth="1"/>
    <col min="14" max="14" width="20.1796875" style="263" bestFit="1" customWidth="1"/>
    <col min="15" max="15" width="17.81640625" style="263" bestFit="1" customWidth="1"/>
    <col min="16" max="16" width="2.81640625" style="263" bestFit="1" customWidth="1"/>
    <col min="17" max="17" width="13.81640625" style="263" bestFit="1" customWidth="1"/>
    <col min="18" max="22" width="11.453125" style="263"/>
    <col min="23" max="23" width="26.81640625" style="263" bestFit="1" customWidth="1"/>
    <col min="24" max="16384" width="11.453125" style="263"/>
  </cols>
  <sheetData>
    <row r="1" spans="1:24" ht="30" x14ac:dyDescent="0.6">
      <c r="A1" s="933" t="s">
        <v>397</v>
      </c>
    </row>
    <row r="2" spans="1:24" ht="14" customHeight="1" x14ac:dyDescent="0.3">
      <c r="B2" s="286"/>
      <c r="C2" s="286"/>
      <c r="D2" s="286"/>
      <c r="E2" s="286"/>
      <c r="F2" s="286"/>
    </row>
    <row r="3" spans="1:24" ht="14" customHeight="1" x14ac:dyDescent="0.3">
      <c r="B3" s="286"/>
      <c r="C3" s="286"/>
      <c r="D3" s="286"/>
      <c r="E3" s="286"/>
      <c r="F3" s="286"/>
    </row>
    <row r="4" spans="1:24" ht="14" customHeight="1" x14ac:dyDescent="0.3">
      <c r="B4" s="286"/>
      <c r="C4" s="286"/>
      <c r="D4" s="286"/>
      <c r="E4" s="286"/>
      <c r="F4" s="286"/>
    </row>
    <row r="5" spans="1:24" ht="14" customHeight="1" x14ac:dyDescent="0.3">
      <c r="B5" s="286"/>
      <c r="C5" s="286"/>
      <c r="D5" s="286"/>
      <c r="E5" s="286"/>
      <c r="F5" s="286"/>
    </row>
    <row r="6" spans="1:24" ht="24.75" customHeight="1" x14ac:dyDescent="0.3">
      <c r="B6" s="286"/>
      <c r="C6" s="286"/>
      <c r="D6" s="286"/>
      <c r="E6" s="286"/>
      <c r="F6" s="286"/>
    </row>
    <row r="7" spans="1:24" ht="15.5" customHeight="1" x14ac:dyDescent="0.35">
      <c r="A7" s="300"/>
      <c r="B7" s="286"/>
      <c r="C7" s="286"/>
      <c r="D7" s="286"/>
      <c r="E7" s="286"/>
      <c r="F7" s="286"/>
      <c r="G7" s="301"/>
      <c r="H7" s="302"/>
      <c r="I7" s="303"/>
      <c r="J7" s="301"/>
      <c r="K7" s="302"/>
      <c r="L7" s="303"/>
      <c r="M7" s="301"/>
      <c r="N7" s="302"/>
      <c r="O7" s="303"/>
      <c r="P7" s="301"/>
      <c r="Q7" s="302"/>
      <c r="R7" s="303"/>
      <c r="S7" s="301"/>
      <c r="T7" s="302"/>
      <c r="U7" s="303"/>
      <c r="V7" s="301"/>
      <c r="W7" s="302"/>
      <c r="X7" s="303"/>
    </row>
    <row r="8" spans="1:24" ht="15.5" x14ac:dyDescent="0.35">
      <c r="A8" s="300"/>
      <c r="B8" s="300"/>
      <c r="C8" s="304"/>
      <c r="D8" s="304"/>
      <c r="E8" s="305"/>
      <c r="F8" s="303"/>
      <c r="G8" s="301"/>
      <c r="H8" s="302"/>
      <c r="I8" s="303"/>
      <c r="J8" s="301"/>
      <c r="K8" s="302"/>
      <c r="L8" s="303"/>
      <c r="M8" s="301"/>
      <c r="N8" s="302"/>
      <c r="O8" s="303"/>
      <c r="P8" s="301"/>
      <c r="Q8" s="302"/>
      <c r="R8" s="303"/>
      <c r="S8" s="301"/>
      <c r="T8" s="302"/>
      <c r="U8" s="303"/>
      <c r="V8" s="301"/>
      <c r="W8" s="302"/>
      <c r="X8" s="303"/>
    </row>
    <row r="9" spans="1:24" ht="15.5" x14ac:dyDescent="0.35">
      <c r="A9" s="300"/>
      <c r="B9" s="478"/>
      <c r="C9" s="304"/>
      <c r="D9" s="304"/>
      <c r="E9" s="305"/>
      <c r="F9" s="303"/>
      <c r="G9" s="301"/>
      <c r="H9" s="302"/>
      <c r="I9" s="303"/>
      <c r="J9" s="301"/>
      <c r="K9" s="302"/>
      <c r="L9" s="303"/>
      <c r="M9" s="301"/>
      <c r="N9" s="302"/>
      <c r="O9" s="303"/>
      <c r="P9" s="301"/>
      <c r="Q9" s="302"/>
      <c r="R9" s="303"/>
      <c r="S9" s="301"/>
      <c r="T9" s="302"/>
      <c r="U9" s="303"/>
      <c r="V9" s="301"/>
      <c r="W9" s="302"/>
      <c r="X9" s="303"/>
    </row>
    <row r="10" spans="1:24" s="279" customFormat="1" ht="20.149999999999999" customHeight="1" x14ac:dyDescent="0.35">
      <c r="B10" s="518"/>
      <c r="C10" s="519"/>
      <c r="D10" s="457"/>
      <c r="E10" s="499"/>
      <c r="F10" s="500"/>
      <c r="G10" s="355"/>
      <c r="H10" s="501"/>
      <c r="I10" s="500"/>
      <c r="J10" s="355"/>
      <c r="K10" s="501"/>
      <c r="L10" s="500"/>
      <c r="M10" s="355"/>
      <c r="N10" s="501"/>
      <c r="O10" s="500"/>
      <c r="P10" s="355"/>
      <c r="Q10" s="501"/>
      <c r="R10" s="500"/>
      <c r="S10" s="355"/>
      <c r="T10" s="501"/>
      <c r="U10" s="500"/>
      <c r="V10" s="355"/>
      <c r="W10" s="501"/>
      <c r="X10" s="500"/>
    </row>
    <row r="11" spans="1:24" s="279" customFormat="1" ht="46.25" customHeight="1" x14ac:dyDescent="0.35">
      <c r="A11" s="1282" t="s">
        <v>566</v>
      </c>
      <c r="B11" s="1283"/>
      <c r="C11" s="519"/>
      <c r="D11" s="457"/>
      <c r="E11" s="499"/>
      <c r="F11" s="500"/>
      <c r="G11" s="355"/>
      <c r="H11" s="501"/>
      <c r="I11" s="500"/>
      <c r="J11" s="355"/>
      <c r="K11" s="501"/>
      <c r="L11" s="500"/>
      <c r="M11" s="355"/>
      <c r="N11" s="501"/>
      <c r="O11" s="500"/>
      <c r="P11" s="355"/>
      <c r="Q11" s="501"/>
      <c r="R11" s="500"/>
      <c r="S11" s="355"/>
      <c r="T11" s="501"/>
      <c r="U11" s="500"/>
      <c r="V11" s="355"/>
      <c r="W11" s="501"/>
      <c r="X11" s="500"/>
    </row>
    <row r="12" spans="1:24" s="279" customFormat="1" ht="20.149999999999999" customHeight="1" x14ac:dyDescent="0.35">
      <c r="B12" s="518"/>
      <c r="C12" s="519"/>
      <c r="D12" s="457"/>
      <c r="E12" s="499"/>
      <c r="F12" s="500"/>
      <c r="G12" s="355"/>
      <c r="H12" s="501"/>
      <c r="I12" s="500"/>
      <c r="J12" s="355"/>
      <c r="K12" s="501"/>
      <c r="L12" s="500"/>
      <c r="M12" s="355"/>
      <c r="N12" s="501"/>
      <c r="O12" s="500"/>
      <c r="P12" s="355"/>
      <c r="Q12" s="501"/>
      <c r="R12" s="500"/>
      <c r="S12" s="355"/>
      <c r="T12" s="501"/>
      <c r="U12" s="500"/>
      <c r="V12" s="355"/>
      <c r="W12" s="501"/>
      <c r="X12" s="500"/>
    </row>
    <row r="13" spans="1:24" s="279" customFormat="1" ht="15.5" x14ac:dyDescent="0.35">
      <c r="A13" s="934" t="s">
        <v>563</v>
      </c>
      <c r="B13" s="935"/>
      <c r="C13" s="1123" t="s">
        <v>610</v>
      </c>
      <c r="D13" s="1124"/>
      <c r="E13" s="499"/>
      <c r="F13" s="500"/>
      <c r="G13" s="355"/>
      <c r="H13" s="501"/>
      <c r="I13" s="500"/>
      <c r="J13" s="355"/>
      <c r="K13" s="501"/>
      <c r="L13" s="500"/>
      <c r="M13" s="355"/>
      <c r="N13" s="501"/>
      <c r="O13" s="500"/>
      <c r="P13" s="355"/>
      <c r="Q13" s="501"/>
      <c r="R13" s="500"/>
      <c r="S13" s="355"/>
      <c r="T13" s="501"/>
      <c r="U13" s="500"/>
      <c r="V13" s="355"/>
      <c r="W13" s="501"/>
      <c r="X13" s="500"/>
    </row>
    <row r="14" spans="1:24" s="279" customFormat="1" ht="31" x14ac:dyDescent="0.35">
      <c r="A14" s="936" t="s">
        <v>398</v>
      </c>
      <c r="B14" s="937"/>
      <c r="D14" s="520"/>
      <c r="E14" s="499"/>
      <c r="F14" s="500"/>
      <c r="G14" s="355"/>
      <c r="H14" s="501"/>
      <c r="I14" s="500"/>
      <c r="J14" s="355"/>
      <c r="K14" s="501"/>
      <c r="L14" s="500"/>
      <c r="M14" s="355"/>
      <c r="N14" s="501"/>
      <c r="O14" s="500"/>
      <c r="P14" s="355"/>
      <c r="Q14" s="501"/>
      <c r="R14" s="500"/>
      <c r="S14" s="355"/>
      <c r="T14" s="501"/>
      <c r="U14" s="500"/>
      <c r="V14" s="355"/>
      <c r="W14" s="501"/>
      <c r="X14" s="500"/>
    </row>
    <row r="15" spans="1:24" s="279" customFormat="1" ht="30" customHeight="1" x14ac:dyDescent="0.35">
      <c r="A15" s="941"/>
      <c r="B15" s="942"/>
      <c r="D15" s="520"/>
      <c r="E15" s="499"/>
      <c r="F15" s="499"/>
    </row>
    <row r="16" spans="1:24" s="279" customFormat="1" ht="30" customHeight="1" x14ac:dyDescent="0.35">
      <c r="A16" s="938" t="s">
        <v>399</v>
      </c>
      <c r="B16" s="939">
        <v>0</v>
      </c>
      <c r="D16" s="521"/>
      <c r="E16" s="499"/>
      <c r="F16" s="499"/>
    </row>
    <row r="17" spans="1:6" s="279" customFormat="1" ht="39" customHeight="1" x14ac:dyDescent="0.35">
      <c r="A17" s="936" t="s">
        <v>564</v>
      </c>
      <c r="B17" s="940">
        <v>0</v>
      </c>
      <c r="D17" s="524"/>
      <c r="E17" s="499"/>
      <c r="F17" s="499"/>
    </row>
    <row r="18" spans="1:6" s="279" customFormat="1" ht="20.149999999999999" customHeight="1" thickBot="1" x14ac:dyDescent="0.4">
      <c r="B18" s="522"/>
      <c r="C18" s="523"/>
      <c r="D18" s="517"/>
      <c r="E18" s="499"/>
      <c r="F18" s="499"/>
    </row>
    <row r="19" spans="1:6" s="279" customFormat="1" ht="20.149999999999999" customHeight="1" thickBot="1" x14ac:dyDescent="0.4">
      <c r="A19" s="708" t="s">
        <v>431</v>
      </c>
      <c r="B19" s="709"/>
      <c r="C19" s="710"/>
      <c r="D19" s="499"/>
      <c r="F19" s="499"/>
    </row>
    <row r="21" spans="1:6" s="279" customFormat="1" ht="20.149999999999999" customHeight="1" x14ac:dyDescent="0.35">
      <c r="A21" s="499" t="s">
        <v>565</v>
      </c>
      <c r="B21" s="499"/>
      <c r="C21" s="499"/>
      <c r="D21" s="499"/>
      <c r="F21" s="499"/>
    </row>
    <row r="22" spans="1:6" s="279" customFormat="1" ht="20.149999999999999" customHeight="1" thickBot="1" x14ac:dyDescent="0.4">
      <c r="A22" s="525"/>
      <c r="B22" s="526"/>
      <c r="C22" s="499"/>
      <c r="D22" s="499"/>
      <c r="F22" s="499"/>
    </row>
    <row r="23" spans="1:6" s="279" customFormat="1" ht="34.25" customHeight="1" thickBot="1" x14ac:dyDescent="0.4">
      <c r="A23" s="706" t="s">
        <v>432</v>
      </c>
      <c r="B23" s="706" t="s">
        <v>433</v>
      </c>
      <c r="C23" s="707" t="s">
        <v>434</v>
      </c>
      <c r="D23" s="706" t="s">
        <v>435</v>
      </c>
      <c r="F23" s="499"/>
    </row>
    <row r="24" spans="1:6" s="279" customFormat="1" ht="20.149999999999999" customHeight="1" x14ac:dyDescent="0.35">
      <c r="A24" s="699" t="s">
        <v>436</v>
      </c>
      <c r="B24" s="699"/>
      <c r="C24" s="1284">
        <v>0</v>
      </c>
      <c r="D24" s="573"/>
      <c r="F24" s="499"/>
    </row>
    <row r="25" spans="1:6" s="279" customFormat="1" ht="20.149999999999999" customHeight="1" x14ac:dyDescent="0.35">
      <c r="A25" s="574" t="s">
        <v>396</v>
      </c>
      <c r="B25" s="574"/>
      <c r="C25" s="573">
        <v>0</v>
      </c>
      <c r="D25" s="700">
        <f>B13</f>
        <v>0</v>
      </c>
      <c r="F25" s="499"/>
    </row>
    <row r="26" spans="1:6" s="279" customFormat="1" ht="20.149999999999999" customHeight="1" x14ac:dyDescent="0.35">
      <c r="A26" s="573" t="s">
        <v>437</v>
      </c>
      <c r="B26" s="573" t="s">
        <v>277</v>
      </c>
      <c r="C26" s="573">
        <v>0</v>
      </c>
      <c r="D26" s="573"/>
      <c r="F26" s="499"/>
    </row>
    <row r="27" spans="1:6" s="279" customFormat="1" ht="20.149999999999999" customHeight="1" x14ac:dyDescent="0.35">
      <c r="A27" s="574" t="s">
        <v>438</v>
      </c>
      <c r="B27" s="574" t="s">
        <v>277</v>
      </c>
      <c r="C27" s="573">
        <v>0</v>
      </c>
      <c r="D27" s="573"/>
      <c r="F27" s="499"/>
    </row>
    <row r="28" spans="1:6" s="279" customFormat="1" ht="20.149999999999999" customHeight="1" x14ac:dyDescent="0.35">
      <c r="A28" s="574"/>
      <c r="B28" s="574" t="s">
        <v>277</v>
      </c>
      <c r="C28" s="573"/>
      <c r="D28" s="573"/>
      <c r="F28" s="499"/>
    </row>
    <row r="29" spans="1:6" s="279" customFormat="1" ht="20.149999999999999" customHeight="1" x14ac:dyDescent="0.35">
      <c r="A29" s="574"/>
      <c r="B29" s="574" t="s">
        <v>277</v>
      </c>
      <c r="C29" s="573"/>
      <c r="D29" s="573"/>
      <c r="F29" s="499"/>
    </row>
    <row r="30" spans="1:6" s="279" customFormat="1" ht="20.149999999999999" customHeight="1" x14ac:dyDescent="0.35">
      <c r="A30" s="574"/>
      <c r="B30" s="574" t="s">
        <v>277</v>
      </c>
      <c r="C30" s="573"/>
      <c r="D30" s="573"/>
      <c r="F30" s="499"/>
    </row>
    <row r="31" spans="1:6" s="279" customFormat="1" ht="20.149999999999999" customHeight="1" x14ac:dyDescent="0.35">
      <c r="A31" s="574"/>
      <c r="B31" s="574" t="s">
        <v>277</v>
      </c>
      <c r="C31" s="573"/>
      <c r="D31" s="573"/>
      <c r="F31" s="499"/>
    </row>
    <row r="32" spans="1:6" s="279" customFormat="1" ht="20.149999999999999" customHeight="1" x14ac:dyDescent="0.35">
      <c r="A32" s="574"/>
      <c r="B32" s="574" t="s">
        <v>277</v>
      </c>
      <c r="C32" s="573"/>
      <c r="D32" s="573"/>
      <c r="F32" s="499"/>
    </row>
    <row r="33" spans="2:6" ht="15.5" x14ac:dyDescent="0.35">
      <c r="B33" s="499"/>
      <c r="C33" s="499"/>
      <c r="D33" s="498"/>
      <c r="E33" s="498"/>
      <c r="F33" s="498"/>
    </row>
    <row r="34" spans="2:6" ht="15.5" x14ac:dyDescent="0.35">
      <c r="B34" s="499"/>
      <c r="C34" s="499"/>
      <c r="D34" s="498"/>
      <c r="E34" s="498"/>
      <c r="F34" s="498"/>
    </row>
    <row r="35" spans="2:6" ht="15.5" x14ac:dyDescent="0.35">
      <c r="B35" s="499"/>
      <c r="C35" s="499"/>
      <c r="D35" s="498"/>
      <c r="E35" s="498"/>
      <c r="F35" s="498"/>
    </row>
    <row r="36" spans="2:6" ht="15.5" x14ac:dyDescent="0.35">
      <c r="B36" s="498"/>
      <c r="C36" s="498"/>
      <c r="D36" s="498"/>
      <c r="E36" s="498"/>
      <c r="F36" s="498"/>
    </row>
    <row r="37" spans="2:6" ht="15.5" x14ac:dyDescent="0.35">
      <c r="B37" s="498"/>
      <c r="C37" s="498"/>
      <c r="D37" s="498"/>
      <c r="E37" s="498"/>
      <c r="F37" s="498"/>
    </row>
    <row r="38" spans="2:6" ht="15.5" x14ac:dyDescent="0.35">
      <c r="B38" s="498"/>
      <c r="C38" s="498"/>
    </row>
    <row r="39" spans="2:6" ht="15.5" x14ac:dyDescent="0.35">
      <c r="B39" s="498"/>
      <c r="C39" s="498"/>
    </row>
    <row r="40" spans="2:6" ht="15.5" x14ac:dyDescent="0.35">
      <c r="B40" s="498"/>
      <c r="C40" s="498"/>
    </row>
  </sheetData>
  <mergeCells count="1">
    <mergeCell ref="A11:B11"/>
  </mergeCells>
  <phoneticPr fontId="4"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50F9E-C0E1-42DA-9C26-727F8895DF39}">
  <sheetPr>
    <tabColor theme="3" tint="0.79998168889431442"/>
  </sheetPr>
  <dimension ref="A1:M84"/>
  <sheetViews>
    <sheetView showGridLines="0" topLeftCell="E1" workbookViewId="0">
      <selection activeCell="L3" sqref="L3:L10"/>
    </sheetView>
  </sheetViews>
  <sheetFormatPr baseColWidth="10" defaultColWidth="11.453125" defaultRowHeight="14" x14ac:dyDescent="0.3"/>
  <cols>
    <col min="1" max="1" width="36.1796875" style="263" customWidth="1"/>
    <col min="2" max="2" width="31.1796875" style="263" customWidth="1"/>
    <col min="3" max="3" width="18.81640625" style="263" customWidth="1"/>
    <col min="4" max="4" width="21.453125" style="263" customWidth="1"/>
    <col min="5" max="5" width="17.81640625" style="263" customWidth="1"/>
    <col min="6" max="6" width="19.453125" style="263" customWidth="1"/>
    <col min="7" max="7" width="17.1796875" style="263" customWidth="1"/>
    <col min="8" max="8" width="19.453125" style="263" customWidth="1"/>
    <col min="9" max="16384" width="11.453125" style="263"/>
  </cols>
  <sheetData>
    <row r="1" spans="1:13" ht="30" x14ac:dyDescent="0.3">
      <c r="A1" s="895" t="s">
        <v>323</v>
      </c>
      <c r="C1" s="286"/>
      <c r="D1" s="286"/>
      <c r="E1" s="286"/>
      <c r="F1" s="286"/>
      <c r="G1" s="286"/>
      <c r="H1" s="286"/>
      <c r="I1" s="286"/>
      <c r="J1" s="286"/>
      <c r="K1" s="286"/>
      <c r="L1" s="286"/>
    </row>
    <row r="2" spans="1:13" x14ac:dyDescent="0.3">
      <c r="M2" s="284" t="s">
        <v>556</v>
      </c>
    </row>
    <row r="3" spans="1:13" x14ac:dyDescent="0.3">
      <c r="K3" s="284"/>
      <c r="L3" s="285"/>
      <c r="M3" s="284" t="s">
        <v>557</v>
      </c>
    </row>
    <row r="4" spans="1:13" x14ac:dyDescent="0.3">
      <c r="K4" s="284"/>
      <c r="L4" s="285" t="s">
        <v>325</v>
      </c>
      <c r="M4" s="284"/>
    </row>
    <row r="5" spans="1:13" x14ac:dyDescent="0.3">
      <c r="K5" s="284"/>
      <c r="L5" s="285" t="s">
        <v>326</v>
      </c>
      <c r="M5" s="284"/>
    </row>
    <row r="6" spans="1:13" x14ac:dyDescent="0.3">
      <c r="K6" s="284"/>
      <c r="L6" s="285" t="s">
        <v>171</v>
      </c>
      <c r="M6" s="284"/>
    </row>
    <row r="7" spans="1:13" x14ac:dyDescent="0.3">
      <c r="K7" s="284"/>
      <c r="L7" s="285" t="s">
        <v>173</v>
      </c>
      <c r="M7" s="284"/>
    </row>
    <row r="8" spans="1:13" x14ac:dyDescent="0.3">
      <c r="K8" s="284"/>
      <c r="L8" s="285" t="s">
        <v>553</v>
      </c>
      <c r="M8" s="284" t="s">
        <v>327</v>
      </c>
    </row>
    <row r="9" spans="1:13" x14ac:dyDescent="0.3">
      <c r="A9" s="266" t="s">
        <v>328</v>
      </c>
      <c r="B9" s="271">
        <f>'FICHE 1 - Fiche d''identité'!B9</f>
        <v>0</v>
      </c>
      <c r="K9" s="284"/>
      <c r="L9" s="285" t="s">
        <v>554</v>
      </c>
      <c r="M9" s="284" t="s">
        <v>329</v>
      </c>
    </row>
    <row r="10" spans="1:13" x14ac:dyDescent="0.3">
      <c r="L10" s="285" t="s">
        <v>555</v>
      </c>
      <c r="M10" s="285" t="s">
        <v>330</v>
      </c>
    </row>
    <row r="11" spans="1:13" x14ac:dyDescent="0.3">
      <c r="A11" s="262" t="s">
        <v>551</v>
      </c>
      <c r="M11" s="285"/>
    </row>
    <row r="12" spans="1:13" x14ac:dyDescent="0.3">
      <c r="M12" s="285" t="s">
        <v>171</v>
      </c>
    </row>
    <row r="13" spans="1:13" ht="14.5" thickBot="1" x14ac:dyDescent="0.35">
      <c r="A13" s="269" t="s">
        <v>331</v>
      </c>
      <c r="B13" s="270"/>
      <c r="C13" s="270"/>
      <c r="D13" s="270"/>
      <c r="E13" s="270"/>
      <c r="F13" s="270"/>
      <c r="G13" s="270"/>
      <c r="H13" s="270"/>
      <c r="I13" s="270"/>
      <c r="J13" s="270"/>
      <c r="K13" s="270"/>
      <c r="L13" s="270"/>
      <c r="M13" s="285" t="s">
        <v>173</v>
      </c>
    </row>
    <row r="15" spans="1:13" x14ac:dyDescent="0.3">
      <c r="A15" s="537" t="s">
        <v>558</v>
      </c>
      <c r="B15" s="271"/>
      <c r="C15" s="922" t="s">
        <v>597</v>
      </c>
      <c r="D15" s="915"/>
      <c r="E15" s="915"/>
      <c r="F15" s="915"/>
      <c r="G15" s="915"/>
      <c r="H15" s="915"/>
      <c r="I15" s="920"/>
    </row>
    <row r="16" spans="1:13" ht="14.25" customHeight="1" x14ac:dyDescent="0.3">
      <c r="A16" s="283" t="s">
        <v>552</v>
      </c>
      <c r="B16" s="272"/>
      <c r="C16" s="914"/>
      <c r="D16" s="915"/>
      <c r="E16" s="916"/>
      <c r="F16" s="916"/>
      <c r="G16" s="916"/>
      <c r="H16" s="916"/>
      <c r="I16" s="917"/>
      <c r="J16" s="293"/>
      <c r="K16" s="293"/>
      <c r="L16" s="293"/>
    </row>
    <row r="17" spans="1:12" ht="14.5" x14ac:dyDescent="0.35">
      <c r="A17" s="283" t="s">
        <v>332</v>
      </c>
      <c r="B17" s="297"/>
      <c r="C17" s="914" t="s">
        <v>333</v>
      </c>
      <c r="D17" s="918"/>
      <c r="E17" s="919"/>
      <c r="F17" s="919"/>
      <c r="G17" s="916"/>
      <c r="H17" s="916"/>
      <c r="I17" s="920"/>
      <c r="K17" s="293"/>
      <c r="L17" s="293"/>
    </row>
    <row r="18" spans="1:12" ht="14.25" customHeight="1" x14ac:dyDescent="0.3">
      <c r="A18" s="283" t="s">
        <v>334</v>
      </c>
      <c r="B18" s="272"/>
      <c r="D18" s="921"/>
      <c r="E18" s="921"/>
      <c r="F18" s="921"/>
      <c r="G18" s="287"/>
      <c r="H18" s="287"/>
      <c r="K18" s="293"/>
      <c r="L18" s="293"/>
    </row>
    <row r="19" spans="1:12" x14ac:dyDescent="0.3">
      <c r="A19" s="283" t="s">
        <v>335</v>
      </c>
      <c r="B19" s="410"/>
      <c r="C19" s="921"/>
      <c r="D19" s="921"/>
      <c r="E19" s="921"/>
      <c r="F19" s="921"/>
      <c r="G19" s="287"/>
      <c r="H19" s="287"/>
      <c r="K19" s="293"/>
      <c r="L19" s="293"/>
    </row>
    <row r="20" spans="1:12" x14ac:dyDescent="0.3">
      <c r="A20" s="283" t="s">
        <v>336</v>
      </c>
      <c r="B20" s="272"/>
      <c r="C20" s="921"/>
      <c r="D20" s="921"/>
      <c r="E20" s="921"/>
      <c r="F20" s="921"/>
      <c r="G20" s="287"/>
      <c r="H20" s="287"/>
      <c r="K20" s="293"/>
      <c r="L20" s="293"/>
    </row>
    <row r="21" spans="1:12" ht="28" x14ac:dyDescent="0.3">
      <c r="A21" s="923" t="s">
        <v>338</v>
      </c>
      <c r="B21" s="273"/>
      <c r="C21" s="921"/>
      <c r="D21" s="921"/>
      <c r="E21" s="921"/>
      <c r="F21" s="921"/>
      <c r="G21" s="293"/>
    </row>
    <row r="22" spans="1:12" x14ac:dyDescent="0.3">
      <c r="C22" s="921"/>
      <c r="D22" s="921"/>
      <c r="E22" s="921"/>
      <c r="F22" s="921"/>
      <c r="G22" s="293"/>
    </row>
    <row r="23" spans="1:12" x14ac:dyDescent="0.3">
      <c r="A23" s="266" t="s">
        <v>427</v>
      </c>
    </row>
    <row r="24" spans="1:12" x14ac:dyDescent="0.3">
      <c r="D24" s="265"/>
    </row>
    <row r="25" spans="1:12" x14ac:dyDescent="0.3">
      <c r="A25" s="283" t="s">
        <v>339</v>
      </c>
      <c r="B25" s="272"/>
    </row>
    <row r="26" spans="1:12" x14ac:dyDescent="0.3">
      <c r="A26" s="283" t="s">
        <v>340</v>
      </c>
      <c r="B26" s="272"/>
    </row>
    <row r="27" spans="1:12" x14ac:dyDescent="0.3">
      <c r="A27" s="283" t="s">
        <v>341</v>
      </c>
      <c r="B27" s="272"/>
    </row>
    <row r="28" spans="1:12" ht="14.5" x14ac:dyDescent="0.35">
      <c r="A28" s="283" t="s">
        <v>342</v>
      </c>
      <c r="B28" s="411"/>
    </row>
    <row r="29" spans="1:12" x14ac:dyDescent="0.3">
      <c r="A29" s="283"/>
    </row>
    <row r="30" spans="1:12" x14ac:dyDescent="0.3">
      <c r="A30" s="266" t="s">
        <v>441</v>
      </c>
    </row>
    <row r="32" spans="1:12" x14ac:dyDescent="0.3">
      <c r="A32" s="283" t="s">
        <v>339</v>
      </c>
      <c r="B32" s="272"/>
    </row>
    <row r="33" spans="1:12" x14ac:dyDescent="0.3">
      <c r="A33" s="283" t="s">
        <v>340</v>
      </c>
      <c r="B33" s="272"/>
    </row>
    <row r="34" spans="1:12" x14ac:dyDescent="0.3">
      <c r="A34" s="283" t="s">
        <v>341</v>
      </c>
      <c r="B34" s="272"/>
    </row>
    <row r="35" spans="1:12" ht="14.5" x14ac:dyDescent="0.35">
      <c r="A35" s="283" t="s">
        <v>342</v>
      </c>
      <c r="B35" s="411"/>
    </row>
    <row r="36" spans="1:12" x14ac:dyDescent="0.3">
      <c r="A36" s="283"/>
    </row>
    <row r="38" spans="1:12" ht="14.5" thickBot="1" x14ac:dyDescent="0.35">
      <c r="A38" s="269" t="s">
        <v>343</v>
      </c>
      <c r="B38" s="270"/>
      <c r="C38" s="270"/>
      <c r="D38" s="270"/>
      <c r="E38" s="270"/>
      <c r="F38" s="270"/>
      <c r="G38" s="270"/>
      <c r="H38" s="270"/>
      <c r="I38" s="270"/>
      <c r="J38" s="270"/>
      <c r="K38" s="270"/>
      <c r="L38" s="270"/>
    </row>
    <row r="40" spans="1:12" ht="14.25" customHeight="1" x14ac:dyDescent="0.3">
      <c r="A40" s="263" t="s">
        <v>344</v>
      </c>
      <c r="B40" s="481"/>
      <c r="C40" s="1244" t="s">
        <v>345</v>
      </c>
      <c r="D40" s="1244"/>
      <c r="E40" s="1244"/>
      <c r="F40" s="1244"/>
      <c r="G40" s="482"/>
      <c r="H40" s="482"/>
      <c r="I40" s="482"/>
      <c r="J40" s="482"/>
      <c r="K40" s="482"/>
      <c r="L40" s="482"/>
    </row>
    <row r="41" spans="1:12" x14ac:dyDescent="0.3">
      <c r="A41" s="263" t="s">
        <v>346</v>
      </c>
      <c r="B41" s="480">
        <v>0</v>
      </c>
      <c r="C41" s="1244"/>
      <c r="D41" s="1244"/>
      <c r="E41" s="1244"/>
      <c r="F41" s="1244"/>
      <c r="G41" s="482"/>
      <c r="H41" s="482"/>
      <c r="I41" s="482"/>
      <c r="J41" s="482"/>
      <c r="K41" s="482"/>
      <c r="L41" s="482"/>
    </row>
    <row r="42" spans="1:12" ht="30.75" customHeight="1" x14ac:dyDescent="0.3">
      <c r="A42" s="479" t="s">
        <v>347</v>
      </c>
      <c r="B42" s="272"/>
      <c r="C42" s="1244"/>
      <c r="D42" s="1244"/>
      <c r="E42" s="1244"/>
      <c r="F42" s="1244"/>
      <c r="G42" s="482"/>
      <c r="H42" s="482"/>
      <c r="I42" s="482"/>
      <c r="J42" s="482"/>
      <c r="K42" s="482"/>
      <c r="L42" s="482"/>
    </row>
    <row r="43" spans="1:12" ht="28" x14ac:dyDescent="0.3">
      <c r="A43" s="479" t="s">
        <v>348</v>
      </c>
      <c r="B43" s="272"/>
      <c r="C43" s="1244"/>
      <c r="D43" s="1244"/>
      <c r="E43" s="1244"/>
      <c r="F43" s="1244"/>
      <c r="G43" s="482"/>
      <c r="H43" s="482"/>
      <c r="I43" s="482"/>
      <c r="J43" s="482"/>
      <c r="K43" s="482"/>
      <c r="L43" s="482"/>
    </row>
    <row r="45" spans="1:12" ht="14.5" thickBot="1" x14ac:dyDescent="0.35">
      <c r="A45" s="269" t="s">
        <v>428</v>
      </c>
      <c r="B45" s="270"/>
      <c r="C45" s="270"/>
      <c r="D45" s="270"/>
      <c r="E45" s="270"/>
      <c r="F45" s="270"/>
      <c r="G45" s="270"/>
      <c r="H45" s="270"/>
      <c r="I45" s="270"/>
      <c r="J45" s="270"/>
      <c r="K45" s="270"/>
      <c r="L45" s="270"/>
    </row>
    <row r="47" spans="1:12" x14ac:dyDescent="0.3">
      <c r="A47" s="358" t="s">
        <v>349</v>
      </c>
      <c r="B47" s="358" t="s">
        <v>350</v>
      </c>
    </row>
    <row r="48" spans="1:12" x14ac:dyDescent="0.3">
      <c r="A48" s="272"/>
      <c r="B48" s="272"/>
    </row>
    <row r="49" spans="1:12" x14ac:dyDescent="0.3">
      <c r="A49" s="272"/>
      <c r="B49" s="272"/>
    </row>
    <row r="50" spans="1:12" x14ac:dyDescent="0.3">
      <c r="A50" s="272"/>
      <c r="B50" s="272"/>
    </row>
    <row r="51" spans="1:12" x14ac:dyDescent="0.3">
      <c r="A51" s="272"/>
      <c r="B51" s="272"/>
    </row>
    <row r="52" spans="1:12" x14ac:dyDescent="0.3">
      <c r="A52" s="272"/>
      <c r="B52" s="272"/>
    </row>
    <row r="53" spans="1:12" x14ac:dyDescent="0.3">
      <c r="A53" s="272"/>
      <c r="B53" s="272"/>
    </row>
    <row r="54" spans="1:12" x14ac:dyDescent="0.3">
      <c r="A54" s="272"/>
      <c r="B54" s="272"/>
    </row>
    <row r="55" spans="1:12" x14ac:dyDescent="0.3">
      <c r="A55" s="272"/>
      <c r="B55" s="272"/>
    </row>
    <row r="56" spans="1:12" x14ac:dyDescent="0.3">
      <c r="A56" s="272"/>
      <c r="B56" s="272"/>
    </row>
    <row r="59" spans="1:12" ht="16" hidden="1" thickBot="1" x14ac:dyDescent="0.4">
      <c r="A59" s="282" t="s">
        <v>351</v>
      </c>
      <c r="B59" s="270"/>
      <c r="C59" s="270"/>
      <c r="D59" s="270"/>
      <c r="E59" s="270"/>
      <c r="F59" s="270"/>
      <c r="G59" s="270"/>
      <c r="H59" s="270"/>
      <c r="I59" s="270"/>
      <c r="J59" s="270"/>
      <c r="K59" s="270"/>
      <c r="L59" s="270"/>
    </row>
    <row r="60" spans="1:12" hidden="1" x14ac:dyDescent="0.3"/>
    <row r="61" spans="1:12" ht="28" hidden="1" x14ac:dyDescent="0.3">
      <c r="A61" s="728" t="s">
        <v>352</v>
      </c>
      <c r="B61" s="729" t="s">
        <v>353</v>
      </c>
      <c r="C61" s="729" t="s">
        <v>354</v>
      </c>
      <c r="D61" s="729" t="s">
        <v>355</v>
      </c>
      <c r="E61" s="729" t="s">
        <v>356</v>
      </c>
      <c r="F61" s="729" t="s">
        <v>357</v>
      </c>
      <c r="G61" s="729" t="s">
        <v>358</v>
      </c>
    </row>
    <row r="62" spans="1:12" hidden="1" x14ac:dyDescent="0.3">
      <c r="A62" s="722"/>
      <c r="B62" s="723" t="s">
        <v>359</v>
      </c>
      <c r="C62" s="724">
        <v>0</v>
      </c>
      <c r="D62" s="725">
        <v>6200</v>
      </c>
      <c r="E62" s="725">
        <f>C62+D62</f>
        <v>6200</v>
      </c>
      <c r="F62" s="726">
        <v>0</v>
      </c>
      <c r="G62" s="727" t="e">
        <f t="shared" ref="G62:G73" si="0">F62/$F$74</f>
        <v>#DIV/0!</v>
      </c>
    </row>
    <row r="63" spans="1:12" hidden="1" x14ac:dyDescent="0.3">
      <c r="A63" s="713"/>
      <c r="B63" s="714"/>
      <c r="C63" s="715">
        <v>0</v>
      </c>
      <c r="D63" s="717">
        <v>0</v>
      </c>
      <c r="E63" s="716">
        <f>C63+D63</f>
        <v>0</v>
      </c>
      <c r="F63" s="719">
        <v>0</v>
      </c>
      <c r="G63" s="721" t="e">
        <f t="shared" si="0"/>
        <v>#DIV/0!</v>
      </c>
    </row>
    <row r="64" spans="1:12" hidden="1" x14ac:dyDescent="0.3">
      <c r="A64" s="713" t="s">
        <v>2</v>
      </c>
      <c r="B64" s="714" t="s">
        <v>2</v>
      </c>
      <c r="C64" s="715">
        <v>0</v>
      </c>
      <c r="D64" s="718">
        <v>0</v>
      </c>
      <c r="E64" s="716">
        <f>C64+D64</f>
        <v>0</v>
      </c>
      <c r="F64" s="720">
        <v>0</v>
      </c>
      <c r="G64" s="721" t="e">
        <f t="shared" si="0"/>
        <v>#DIV/0!</v>
      </c>
    </row>
    <row r="65" spans="1:7" hidden="1" x14ac:dyDescent="0.3">
      <c r="A65" s="277" t="s">
        <v>429</v>
      </c>
      <c r="B65" s="280"/>
      <c r="C65" s="749">
        <f>SUM(C62:C64)</f>
        <v>0</v>
      </c>
      <c r="D65" s="750">
        <f>SUM(D62:D64)</f>
        <v>6200</v>
      </c>
      <c r="E65" s="750">
        <f>SUM(E62:E64)</f>
        <v>6200</v>
      </c>
      <c r="F65" s="751">
        <f>SUM(F62:F64)</f>
        <v>0</v>
      </c>
      <c r="G65" s="762" t="e">
        <f t="shared" si="0"/>
        <v>#DIV/0!</v>
      </c>
    </row>
    <row r="66" spans="1:7" hidden="1" x14ac:dyDescent="0.3">
      <c r="A66" s="730"/>
      <c r="B66" s="731" t="s">
        <v>360</v>
      </c>
      <c r="C66" s="736">
        <v>0</v>
      </c>
      <c r="D66" s="737">
        <v>10000</v>
      </c>
      <c r="E66" s="738">
        <f>C66+D66</f>
        <v>10000</v>
      </c>
      <c r="F66" s="739">
        <v>0</v>
      </c>
      <c r="G66" s="740" t="e">
        <f t="shared" si="0"/>
        <v>#DIV/0!</v>
      </c>
    </row>
    <row r="67" spans="1:7" hidden="1" x14ac:dyDescent="0.3">
      <c r="A67" s="732" t="s">
        <v>2</v>
      </c>
      <c r="B67" s="733" t="s">
        <v>2</v>
      </c>
      <c r="C67" s="741">
        <v>0</v>
      </c>
      <c r="D67" s="742">
        <v>0</v>
      </c>
      <c r="E67" s="743">
        <f>C67+D67</f>
        <v>0</v>
      </c>
      <c r="F67" s="744">
        <v>0</v>
      </c>
      <c r="G67" s="745" t="e">
        <f t="shared" si="0"/>
        <v>#DIV/0!</v>
      </c>
    </row>
    <row r="68" spans="1:7" hidden="1" x14ac:dyDescent="0.3">
      <c r="A68" s="734"/>
      <c r="B68" s="735"/>
      <c r="C68" s="724">
        <v>0</v>
      </c>
      <c r="D68" s="746">
        <v>0</v>
      </c>
      <c r="E68" s="725">
        <f>C68+D68</f>
        <v>0</v>
      </c>
      <c r="F68" s="747">
        <v>0</v>
      </c>
      <c r="G68" s="727" t="e">
        <f t="shared" si="0"/>
        <v>#DIV/0!</v>
      </c>
    </row>
    <row r="69" spans="1:7" hidden="1" x14ac:dyDescent="0.3">
      <c r="A69" s="277" t="s">
        <v>430</v>
      </c>
      <c r="B69" s="280"/>
      <c r="C69" s="749">
        <f>SUM(C66:C68)</f>
        <v>0</v>
      </c>
      <c r="D69" s="750">
        <f>SUM(D66:D68)</f>
        <v>10000</v>
      </c>
      <c r="E69" s="750">
        <f>SUM(E66:E68)</f>
        <v>10000</v>
      </c>
      <c r="F69" s="751">
        <f>SUM(F66:F68)</f>
        <v>0</v>
      </c>
      <c r="G69" s="762" t="e">
        <f t="shared" si="0"/>
        <v>#DIV/0!</v>
      </c>
    </row>
    <row r="70" spans="1:7" hidden="1" x14ac:dyDescent="0.3">
      <c r="A70" s="730"/>
      <c r="B70" s="731" t="s">
        <v>361</v>
      </c>
      <c r="C70" s="736">
        <v>0</v>
      </c>
      <c r="D70" s="737">
        <v>0</v>
      </c>
      <c r="E70" s="738">
        <f>C70+D70</f>
        <v>0</v>
      </c>
      <c r="F70" s="739">
        <v>0</v>
      </c>
      <c r="G70" s="740" t="e">
        <f t="shared" si="0"/>
        <v>#DIV/0!</v>
      </c>
    </row>
    <row r="71" spans="1:7" hidden="1" x14ac:dyDescent="0.3">
      <c r="A71" s="732"/>
      <c r="B71" s="748"/>
      <c r="C71" s="741">
        <v>0</v>
      </c>
      <c r="D71" s="742">
        <v>0</v>
      </c>
      <c r="E71" s="743">
        <f>C71+D71</f>
        <v>0</v>
      </c>
      <c r="F71" s="744">
        <v>0</v>
      </c>
      <c r="G71" s="745" t="e">
        <f t="shared" si="0"/>
        <v>#DIV/0!</v>
      </c>
    </row>
    <row r="72" spans="1:7" hidden="1" x14ac:dyDescent="0.3">
      <c r="A72" s="734"/>
      <c r="B72" s="735"/>
      <c r="C72" s="724">
        <v>0</v>
      </c>
      <c r="D72" s="746">
        <v>0</v>
      </c>
      <c r="E72" s="725">
        <f>C72+D72</f>
        <v>0</v>
      </c>
      <c r="F72" s="747">
        <v>0</v>
      </c>
      <c r="G72" s="727" t="e">
        <f t="shared" si="0"/>
        <v>#DIV/0!</v>
      </c>
    </row>
    <row r="73" spans="1:7" hidden="1" x14ac:dyDescent="0.3">
      <c r="A73" s="758" t="s">
        <v>362</v>
      </c>
      <c r="B73" s="759"/>
      <c r="C73" s="749">
        <f>SUM(C70:C72)</f>
        <v>0</v>
      </c>
      <c r="D73" s="750">
        <f>SUM(D70:D72)</f>
        <v>0</v>
      </c>
      <c r="E73" s="750">
        <f>SUM(E70:E72)</f>
        <v>0</v>
      </c>
      <c r="F73" s="751">
        <f>SUM(F70:F72)</f>
        <v>0</v>
      </c>
      <c r="G73" s="752" t="e">
        <f t="shared" si="0"/>
        <v>#DIV/0!</v>
      </c>
    </row>
    <row r="74" spans="1:7" hidden="1" x14ac:dyDescent="0.3">
      <c r="A74" s="760" t="s">
        <v>32</v>
      </c>
      <c r="B74" s="761"/>
      <c r="C74" s="753">
        <f>SUM(C73+C69+C65)</f>
        <v>0</v>
      </c>
      <c r="D74" s="754">
        <f>SUM(D73+D69+D65)</f>
        <v>16200</v>
      </c>
      <c r="E74" s="755">
        <f>C74+D74</f>
        <v>16200</v>
      </c>
      <c r="F74" s="756">
        <f>SUM(F73+F69+F65)</f>
        <v>0</v>
      </c>
      <c r="G74" s="757" t="e">
        <f>SUM(G73+G69+G65)</f>
        <v>#DIV/0!</v>
      </c>
    </row>
    <row r="75" spans="1:7" hidden="1" x14ac:dyDescent="0.3"/>
    <row r="76" spans="1:7" hidden="1" x14ac:dyDescent="0.3"/>
    <row r="77" spans="1:7" hidden="1" x14ac:dyDescent="0.3"/>
    <row r="78" spans="1:7" hidden="1" x14ac:dyDescent="0.3">
      <c r="A78" s="266" t="s">
        <v>363</v>
      </c>
    </row>
    <row r="79" spans="1:7" hidden="1" x14ac:dyDescent="0.3"/>
    <row r="80" spans="1:7" hidden="1" x14ac:dyDescent="0.3">
      <c r="A80" s="276" t="s">
        <v>364</v>
      </c>
      <c r="B80" s="272"/>
      <c r="C80" s="272"/>
      <c r="E80" s="263" t="s">
        <v>365</v>
      </c>
      <c r="F80" s="272"/>
      <c r="G80" s="272"/>
    </row>
    <row r="81" spans="1:7" hidden="1" x14ac:dyDescent="0.3">
      <c r="A81" s="276" t="s">
        <v>364</v>
      </c>
      <c r="B81" s="272"/>
      <c r="C81" s="272"/>
      <c r="E81" s="263" t="s">
        <v>365</v>
      </c>
      <c r="F81" s="272"/>
      <c r="G81" s="272"/>
    </row>
    <row r="82" spans="1:7" hidden="1" x14ac:dyDescent="0.3">
      <c r="A82" s="276" t="s">
        <v>364</v>
      </c>
      <c r="B82" s="272"/>
      <c r="C82" s="272"/>
      <c r="E82" s="263" t="s">
        <v>365</v>
      </c>
      <c r="F82" s="272"/>
      <c r="G82" s="272"/>
    </row>
    <row r="83" spans="1:7" hidden="1" x14ac:dyDescent="0.3">
      <c r="A83" s="276" t="s">
        <v>364</v>
      </c>
      <c r="B83" s="272"/>
      <c r="C83" s="272"/>
      <c r="E83" s="263" t="s">
        <v>365</v>
      </c>
      <c r="F83" s="272"/>
      <c r="G83" s="272"/>
    </row>
    <row r="84" spans="1:7" hidden="1" x14ac:dyDescent="0.3"/>
  </sheetData>
  <mergeCells count="1">
    <mergeCell ref="C40:F43"/>
  </mergeCells>
  <dataValidations count="2">
    <dataValidation type="list" allowBlank="1" showInputMessage="1" showErrorMessage="1" sqref="B16" xr:uid="{77CAEF2D-B4BF-4FBB-ADFB-5CBE54D74332}">
      <formula1>$L$8:$L$10</formula1>
    </dataValidation>
    <dataValidation type="list" allowBlank="1" showInputMessage="1" showErrorMessage="1" sqref="B40" xr:uid="{D132D814-01BF-4B02-B07F-008C7A7568BF}">
      <formula1>$M$8:$M$10</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434F5A1B5E3504CA6C818DC1FD214AD" ma:contentTypeVersion="12" ma:contentTypeDescription="Crée un document." ma:contentTypeScope="" ma:versionID="f7d974f792223a5f96c6e6183e4979ba">
  <xsd:schema xmlns:xsd="http://www.w3.org/2001/XMLSchema" xmlns:xs="http://www.w3.org/2001/XMLSchema" xmlns:p="http://schemas.microsoft.com/office/2006/metadata/properties" xmlns:ns2="061499db-18a7-4798-83c4-493633fa3f52" xmlns:ns3="b9c640fd-ca71-4cdf-bff1-eedbe6473590" targetNamespace="http://schemas.microsoft.com/office/2006/metadata/properties" ma:root="true" ma:fieldsID="1863723a64aa20c0b31775f9e4a19c92" ns2:_="" ns3:_="">
    <xsd:import namespace="061499db-18a7-4798-83c4-493633fa3f52"/>
    <xsd:import namespace="b9c640fd-ca71-4cdf-bff1-eedbe64735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1499db-18a7-4798-83c4-493633fa3f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ed151ff1-fa80-4426-bb8a-74e5029b309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c640fd-ca71-4cdf-bff1-eedbe6473590"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d702f037-e17c-4a03-9863-51658aa1ac48}" ma:internalName="TaxCatchAll" ma:showField="CatchAllData" ma:web="b9c640fd-ca71-4cdf-bff1-eedbe64735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61499db-18a7-4798-83c4-493633fa3f52">
      <Terms xmlns="http://schemas.microsoft.com/office/infopath/2007/PartnerControls"/>
    </lcf76f155ced4ddcb4097134ff3c332f>
    <TaxCatchAll xmlns="b9c640fd-ca71-4cdf-bff1-eedbe6473590" xsi:nil="true"/>
  </documentManagement>
</p:properties>
</file>

<file path=customXml/itemProps1.xml><?xml version="1.0" encoding="utf-8"?>
<ds:datastoreItem xmlns:ds="http://schemas.openxmlformats.org/officeDocument/2006/customXml" ds:itemID="{5D9769EE-2952-40D6-AAE9-73B22BFCC31D}">
  <ds:schemaRefs>
    <ds:schemaRef ds:uri="http://schemas.microsoft.com/sharepoint/v3/contenttype/forms"/>
  </ds:schemaRefs>
</ds:datastoreItem>
</file>

<file path=customXml/itemProps2.xml><?xml version="1.0" encoding="utf-8"?>
<ds:datastoreItem xmlns:ds="http://schemas.openxmlformats.org/officeDocument/2006/customXml" ds:itemID="{686C801A-92E6-4F20-A836-2AC360CC5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1499db-18a7-4798-83c4-493633fa3f52"/>
    <ds:schemaRef ds:uri="b9c640fd-ca71-4cdf-bff1-eedbe64735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0AFA87-4E88-478F-B552-D1F6A4A26861}">
  <ds:schemaRefs>
    <ds:schemaRef ds:uri="http://purl.org/dc/elements/1.1/"/>
    <ds:schemaRef ds:uri="b9c640fd-ca71-4cdf-bff1-eedbe6473590"/>
    <ds:schemaRef ds:uri="http://schemas.openxmlformats.org/package/2006/metadata/core-properties"/>
    <ds:schemaRef ds:uri="http://purl.org/dc/terms/"/>
    <ds:schemaRef ds:uri="http://schemas.microsoft.com/office/2006/documentManagement/types"/>
    <ds:schemaRef ds:uri="http://schemas.microsoft.com/office/2006/metadata/properties"/>
    <ds:schemaRef ds:uri="061499db-18a7-4798-83c4-493633fa3f52"/>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OLD</vt:lpstr>
      <vt:lpstr>Analyse interne</vt:lpstr>
      <vt:lpstr>Explications</vt:lpstr>
      <vt:lpstr>FICHE 1 - Fiche d'identité</vt:lpstr>
      <vt:lpstr>FICHE 2-Budget</vt:lpstr>
      <vt:lpstr>FICHE 3-Plan de financement</vt:lpstr>
      <vt:lpstr>FICHE 4 - Résumé</vt:lpstr>
      <vt:lpstr>FICHE 5- Estimation des ventes</vt:lpstr>
      <vt:lpstr>Fiche d'identité Coprod 1</vt:lpstr>
      <vt:lpstr>Fiche d'identité Coprod 2</vt:lpstr>
      <vt:lpstr>Listes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Odile Malevé</dc:creator>
  <cp:keywords/>
  <dc:description/>
  <cp:lastModifiedBy>Sophie Augurelle</cp:lastModifiedBy>
  <cp:revision/>
  <dcterms:created xsi:type="dcterms:W3CDTF">2020-02-13T14:31:53Z</dcterms:created>
  <dcterms:modified xsi:type="dcterms:W3CDTF">2026-05-05T10:28:33Z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0x0101000434F5A1B5E3504CA6C818DC1FD214AD</vt:lpwstr>
  </property>
  <property fmtid="{D5CDD505-2E9C-101B-9397-08002B2CF9AE}" pid="3" name="MediaServiceImageTags">
    <vt:lpwstr/>
  </property>
</Properties>
</file>